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92.168.0.1\kyosai\福祉課\003 貯金関係\00積立試算\共済貯金積立シミュレーション\"/>
    </mc:Choice>
  </mc:AlternateContent>
  <xr:revisionPtr revIDLastSave="0" documentId="13_ncr:1_{43394659-A676-4D18-9A99-5EBD3E9D5817}" xr6:coauthVersionLast="47" xr6:coauthVersionMax="47" xr10:uidLastSave="{00000000-0000-0000-0000-000000000000}"/>
  <bookViews>
    <workbookView xWindow="-120" yWindow="-120" windowWidth="20730" windowHeight="11160" tabRatio="425" xr2:uid="{00000000-000D-0000-FFFF-FFFF00000000}"/>
  </bookViews>
  <sheets>
    <sheet name="積立シミュレーション" sheetId="47" r:id="rId1"/>
  </sheets>
  <definedNames>
    <definedName name="_xlnm.Print_Area" localSheetId="0">積立シミュレーション!$A$1:$T$29</definedName>
  </definedNames>
  <calcPr calcId="181029"/>
</workbook>
</file>

<file path=xl/calcChain.xml><?xml version="1.0" encoding="utf-8"?>
<calcChain xmlns="http://schemas.openxmlformats.org/spreadsheetml/2006/main">
  <c r="C16" i="47" l="1"/>
  <c r="C17" i="47" s="1"/>
  <c r="B16" i="47"/>
  <c r="D16" i="47" l="1"/>
  <c r="A16" i="47"/>
  <c r="F16" i="47" s="1"/>
  <c r="G16" i="47" l="1"/>
  <c r="K16" i="47" s="1"/>
  <c r="C18" i="47"/>
  <c r="B17" i="47"/>
  <c r="E16" i="47"/>
  <c r="A17" i="47" l="1"/>
  <c r="F17" i="47" s="1"/>
  <c r="B18" i="47"/>
  <c r="C19" i="47"/>
  <c r="C20" i="47" s="1"/>
  <c r="C21" i="47" s="1"/>
  <c r="C22" i="47" s="1"/>
  <c r="C23" i="47" s="1"/>
  <c r="C24" i="47" s="1"/>
  <c r="C25" i="47" s="1"/>
  <c r="C26" i="47" s="1"/>
  <c r="C27" i="47" s="1"/>
  <c r="C28" i="47" s="1"/>
  <c r="E17" i="47" l="1"/>
  <c r="C29" i="47"/>
  <c r="B19" i="47"/>
  <c r="A18" i="47"/>
  <c r="F18" i="47" s="1"/>
  <c r="G17" i="47" l="1"/>
  <c r="K17" i="47" s="1"/>
  <c r="E18" i="47"/>
  <c r="B20" i="47"/>
  <c r="A19" i="47"/>
  <c r="F19" i="47" s="1"/>
  <c r="G18" i="47" l="1"/>
  <c r="K18" i="47" s="1"/>
  <c r="B21" i="47"/>
  <c r="A20" i="47"/>
  <c r="F20" i="47" s="1"/>
  <c r="E19" i="47"/>
  <c r="G19" i="47" l="1"/>
  <c r="K19" i="47" s="1"/>
  <c r="B22" i="47"/>
  <c r="A21" i="47"/>
  <c r="F21" i="47" s="1"/>
  <c r="E20" i="47"/>
  <c r="G21" i="47" l="1"/>
  <c r="K21" i="47" s="1"/>
  <c r="G20" i="47"/>
  <c r="K20" i="47" s="1"/>
  <c r="E21" i="47"/>
  <c r="B23" i="47"/>
  <c r="A22" i="47"/>
  <c r="F22" i="47" s="1"/>
  <c r="E22" i="47" l="1"/>
  <c r="B24" i="47"/>
  <c r="A23" i="47"/>
  <c r="F23" i="47" s="1"/>
  <c r="G23" i="47" l="1"/>
  <c r="K23" i="47" s="1"/>
  <c r="G22" i="47"/>
  <c r="K22" i="47" s="1"/>
  <c r="E23" i="47"/>
  <c r="B25" i="47"/>
  <c r="A24" i="47"/>
  <c r="F24" i="47" s="1"/>
  <c r="G24" i="47" l="1"/>
  <c r="K24" i="47" s="1"/>
  <c r="B26" i="47"/>
  <c r="A25" i="47"/>
  <c r="F25" i="47" s="1"/>
  <c r="E24" i="47"/>
  <c r="E25" i="47" l="1"/>
  <c r="B27" i="47"/>
  <c r="A26" i="47"/>
  <c r="F26" i="47" s="1"/>
  <c r="G25" i="47" l="1"/>
  <c r="K25" i="47" s="1"/>
  <c r="E26" i="47"/>
  <c r="A27" i="47"/>
  <c r="F27" i="47" s="1"/>
  <c r="B28" i="47"/>
  <c r="G26" i="47" l="1"/>
  <c r="K26" i="47" s="1"/>
  <c r="E27" i="47"/>
  <c r="A28" i="47"/>
  <c r="F28" i="47" s="1"/>
  <c r="B29" i="47"/>
  <c r="G27" i="47" l="1"/>
  <c r="K27" i="47" s="1"/>
  <c r="G28" i="47"/>
  <c r="K28" i="47" s="1"/>
  <c r="A29" i="47"/>
  <c r="F29" i="47" s="1"/>
  <c r="E28" i="47"/>
  <c r="H27" i="47" l="1"/>
  <c r="J27" i="47" s="1"/>
  <c r="H16" i="47"/>
  <c r="H17" i="47"/>
  <c r="H18" i="47"/>
  <c r="H19" i="47"/>
  <c r="H21" i="47"/>
  <c r="H20" i="47"/>
  <c r="H22" i="47"/>
  <c r="H23" i="47"/>
  <c r="H26" i="47"/>
  <c r="H24" i="47"/>
  <c r="H28" i="47"/>
  <c r="I28" i="47" s="1"/>
  <c r="H25" i="47"/>
  <c r="E29" i="47"/>
  <c r="I27" i="47" l="1"/>
  <c r="L27" i="47" s="1"/>
  <c r="J28" i="47"/>
  <c r="L28" i="47" s="1"/>
  <c r="H29" i="47"/>
  <c r="I29" i="47" s="1"/>
  <c r="J23" i="47"/>
  <c r="I23" i="47"/>
  <c r="I19" i="47"/>
  <c r="J19" i="47"/>
  <c r="I22" i="47"/>
  <c r="J22" i="47"/>
  <c r="J18" i="47"/>
  <c r="I18" i="47"/>
  <c r="I24" i="47"/>
  <c r="J24" i="47"/>
  <c r="I20" i="47"/>
  <c r="J20" i="47"/>
  <c r="J17" i="47"/>
  <c r="I17" i="47"/>
  <c r="J25" i="47"/>
  <c r="I25" i="47"/>
  <c r="J26" i="47"/>
  <c r="I26" i="47"/>
  <c r="I21" i="47"/>
  <c r="J21" i="47"/>
  <c r="J16" i="47"/>
  <c r="I16" i="47"/>
  <c r="G29" i="47"/>
  <c r="G30" i="47" l="1"/>
  <c r="K29" i="47"/>
  <c r="J29" i="47"/>
  <c r="B34" i="47"/>
  <c r="L25" i="47"/>
  <c r="L22" i="47"/>
  <c r="L21" i="47"/>
  <c r="L20" i="47"/>
  <c r="L18" i="47"/>
  <c r="L24" i="47"/>
  <c r="L23" i="47"/>
  <c r="L16" i="47"/>
  <c r="L26" i="47"/>
  <c r="L17" i="47"/>
  <c r="L19" i="47"/>
  <c r="L29" i="47" l="1"/>
  <c r="L30" i="47" s="1"/>
  <c r="R22" i="47" s="1"/>
  <c r="R24" i="47" s="1"/>
  <c r="C34" i="47"/>
  <c r="H45" i="47"/>
  <c r="H41" i="47"/>
  <c r="H37" i="47"/>
  <c r="B46" i="47"/>
  <c r="A46" i="47" s="1"/>
  <c r="B42" i="47"/>
  <c r="A42" i="47" s="1"/>
  <c r="B38" i="47"/>
  <c r="A38" i="47" s="1"/>
  <c r="H48" i="47"/>
  <c r="H44" i="47"/>
  <c r="H40" i="47"/>
  <c r="H36" i="47"/>
  <c r="B45" i="47"/>
  <c r="A45" i="47" s="1"/>
  <c r="B41" i="47"/>
  <c r="A41" i="47" s="1"/>
  <c r="B37" i="47"/>
  <c r="A37" i="47" s="1"/>
  <c r="H47" i="47"/>
  <c r="H43" i="47"/>
  <c r="H39" i="47"/>
  <c r="H35" i="47"/>
  <c r="B44" i="47"/>
  <c r="A44" i="47" s="1"/>
  <c r="B40" i="47"/>
  <c r="A40" i="47" s="1"/>
  <c r="B36" i="47"/>
  <c r="A36" i="47" s="1"/>
  <c r="H46" i="47"/>
  <c r="H42" i="47"/>
  <c r="H38" i="47"/>
  <c r="H34" i="47"/>
  <c r="B43" i="47"/>
  <c r="A43" i="47" s="1"/>
  <c r="B39" i="47"/>
  <c r="A39" i="47" s="1"/>
  <c r="B35" i="47"/>
  <c r="A35" i="47" s="1"/>
  <c r="A34" i="47"/>
  <c r="B48" i="47" l="1"/>
  <c r="A48" i="47" s="1"/>
  <c r="J48" i="47" s="1"/>
  <c r="B47" i="47"/>
  <c r="A47" i="47" s="1"/>
  <c r="B53" i="47"/>
  <c r="A53" i="47" s="1"/>
  <c r="F36" i="47"/>
  <c r="G36" i="47" s="1"/>
  <c r="K36" i="47" s="1"/>
  <c r="J36" i="47"/>
  <c r="F37" i="47"/>
  <c r="G37" i="47" s="1"/>
  <c r="K37" i="47" s="1"/>
  <c r="F38" i="47"/>
  <c r="G38" i="47" s="1"/>
  <c r="K38" i="47" s="1"/>
  <c r="J38" i="47"/>
  <c r="F41" i="47"/>
  <c r="G41" i="47" s="1"/>
  <c r="K41" i="47" s="1"/>
  <c r="J41" i="47"/>
  <c r="F42" i="47"/>
  <c r="G42" i="47" s="1"/>
  <c r="K42" i="47" s="1"/>
  <c r="J42" i="47"/>
  <c r="F47" i="47"/>
  <c r="G47" i="47" s="1"/>
  <c r="K47" i="47" s="1"/>
  <c r="J47" i="47"/>
  <c r="F48" i="47"/>
  <c r="G48" i="47" s="1"/>
  <c r="K48" i="47" s="1"/>
  <c r="F35" i="47"/>
  <c r="G35" i="47" s="1"/>
  <c r="K35" i="47" s="1"/>
  <c r="J35" i="47"/>
  <c r="F39" i="47"/>
  <c r="G39" i="47" s="1"/>
  <c r="K39" i="47" s="1"/>
  <c r="J39" i="47"/>
  <c r="F40" i="47"/>
  <c r="G40" i="47" s="1"/>
  <c r="K40" i="47" s="1"/>
  <c r="J40" i="47"/>
  <c r="F43" i="47"/>
  <c r="G43" i="47" s="1"/>
  <c r="K43" i="47" s="1"/>
  <c r="J43" i="47"/>
  <c r="F44" i="47"/>
  <c r="G44" i="47" s="1"/>
  <c r="K44" i="47" s="1"/>
  <c r="J44" i="47"/>
  <c r="F45" i="47"/>
  <c r="G45" i="47" s="1"/>
  <c r="K45" i="47" s="1"/>
  <c r="J45" i="47"/>
  <c r="F46" i="47"/>
  <c r="G46" i="47" s="1"/>
  <c r="K46" i="47" s="1"/>
  <c r="J46" i="47"/>
  <c r="D34" i="47"/>
  <c r="C48" i="47"/>
  <c r="E48" i="47" s="1"/>
  <c r="I48" i="47" s="1"/>
  <c r="C44" i="47"/>
  <c r="E44" i="47" s="1"/>
  <c r="I44" i="47" s="1"/>
  <c r="C40" i="47"/>
  <c r="E40" i="47" s="1"/>
  <c r="I40" i="47" s="1"/>
  <c r="C36" i="47"/>
  <c r="E36" i="47" s="1"/>
  <c r="I36" i="47" s="1"/>
  <c r="C47" i="47"/>
  <c r="E47" i="47" s="1"/>
  <c r="I47" i="47" s="1"/>
  <c r="C43" i="47"/>
  <c r="E43" i="47" s="1"/>
  <c r="I43" i="47" s="1"/>
  <c r="C39" i="47"/>
  <c r="E39" i="47" s="1"/>
  <c r="I39" i="47" s="1"/>
  <c r="C35" i="47"/>
  <c r="E35" i="47" s="1"/>
  <c r="I35" i="47" s="1"/>
  <c r="C46" i="47"/>
  <c r="E46" i="47" s="1"/>
  <c r="I46" i="47" s="1"/>
  <c r="C42" i="47"/>
  <c r="E42" i="47" s="1"/>
  <c r="I42" i="47" s="1"/>
  <c r="C38" i="47"/>
  <c r="E38" i="47" s="1"/>
  <c r="I38" i="47" s="1"/>
  <c r="C45" i="47"/>
  <c r="E45" i="47" s="1"/>
  <c r="I45" i="47" s="1"/>
  <c r="C41" i="47"/>
  <c r="E41" i="47" s="1"/>
  <c r="I41" i="47" s="1"/>
  <c r="C37" i="47"/>
  <c r="E37" i="47" s="1"/>
  <c r="R23" i="47"/>
  <c r="R25" i="47" s="1"/>
  <c r="R26" i="47" s="1"/>
  <c r="Q30" i="47" s="1"/>
  <c r="F34" i="47" s="1"/>
  <c r="B65" i="47" l="1"/>
  <c r="A65" i="47" s="1"/>
  <c r="F65" i="47" s="1"/>
  <c r="G65" i="47" s="1"/>
  <c r="K65" i="47" s="1"/>
  <c r="B63" i="47"/>
  <c r="A63" i="47" s="1"/>
  <c r="F63" i="47" s="1"/>
  <c r="G63" i="47" s="1"/>
  <c r="K63" i="47" s="1"/>
  <c r="H67" i="47"/>
  <c r="H61" i="47"/>
  <c r="B62" i="47"/>
  <c r="A62" i="47" s="1"/>
  <c r="F62" i="47" s="1"/>
  <c r="G62" i="47" s="1"/>
  <c r="K62" i="47" s="1"/>
  <c r="B57" i="47"/>
  <c r="A57" i="47" s="1"/>
  <c r="F57" i="47" s="1"/>
  <c r="G57" i="47" s="1"/>
  <c r="K57" i="47" s="1"/>
  <c r="B59" i="47"/>
  <c r="A59" i="47" s="1"/>
  <c r="F59" i="47" s="1"/>
  <c r="G59" i="47" s="1"/>
  <c r="K59" i="47" s="1"/>
  <c r="H60" i="47"/>
  <c r="H65" i="47"/>
  <c r="B58" i="47"/>
  <c r="A58" i="47" s="1"/>
  <c r="F58" i="47" s="1"/>
  <c r="G58" i="47" s="1"/>
  <c r="K58" i="47" s="1"/>
  <c r="B64" i="47"/>
  <c r="A64" i="47" s="1"/>
  <c r="F64" i="47" s="1"/>
  <c r="G64" i="47" s="1"/>
  <c r="K64" i="47" s="1"/>
  <c r="H59" i="47"/>
  <c r="H64" i="47"/>
  <c r="H58" i="47"/>
  <c r="B61" i="47"/>
  <c r="A61" i="47" s="1"/>
  <c r="F61" i="47" s="1"/>
  <c r="G61" i="47" s="1"/>
  <c r="K61" i="47" s="1"/>
  <c r="B54" i="47"/>
  <c r="A54" i="47" s="1"/>
  <c r="F54" i="47" s="1"/>
  <c r="G54" i="47" s="1"/>
  <c r="K54" i="47" s="1"/>
  <c r="H63" i="47"/>
  <c r="H53" i="47"/>
  <c r="H62" i="47"/>
  <c r="J62" i="47" s="1"/>
  <c r="C53" i="47"/>
  <c r="C57" i="47" s="1"/>
  <c r="H66" i="47"/>
  <c r="B56" i="47"/>
  <c r="A56" i="47" s="1"/>
  <c r="B55" i="47"/>
  <c r="A55" i="47" s="1"/>
  <c r="B60" i="47"/>
  <c r="A60" i="47" s="1"/>
  <c r="F60" i="47" s="1"/>
  <c r="G60" i="47" s="1"/>
  <c r="K60" i="47" s="1"/>
  <c r="H55" i="47"/>
  <c r="H56" i="47"/>
  <c r="H57" i="47"/>
  <c r="H54" i="47"/>
  <c r="J37" i="47"/>
  <c r="I37" i="47"/>
  <c r="F55" i="47"/>
  <c r="G55" i="47" s="1"/>
  <c r="K55" i="47" s="1"/>
  <c r="J53" i="47"/>
  <c r="B66" i="47" l="1"/>
  <c r="A66" i="47" s="1"/>
  <c r="F66" i="47" s="1"/>
  <c r="G66" i="47" s="1"/>
  <c r="K66" i="47" s="1"/>
  <c r="J60" i="47"/>
  <c r="J55" i="47"/>
  <c r="J54" i="47"/>
  <c r="J65" i="47"/>
  <c r="C60" i="47"/>
  <c r="E60" i="47" s="1"/>
  <c r="I60" i="47" s="1"/>
  <c r="L60" i="47" s="1"/>
  <c r="J57" i="47"/>
  <c r="D53" i="47"/>
  <c r="E53" i="47" s="1"/>
  <c r="I53" i="47" s="1"/>
  <c r="E57" i="47"/>
  <c r="I57" i="47" s="1"/>
  <c r="J63" i="47"/>
  <c r="J58" i="47"/>
  <c r="B67" i="47"/>
  <c r="A67" i="47" s="1"/>
  <c r="F67" i="47" s="1"/>
  <c r="G67" i="47" s="1"/>
  <c r="K67" i="47" s="1"/>
  <c r="C63" i="47"/>
  <c r="E63" i="47" s="1"/>
  <c r="I63" i="47" s="1"/>
  <c r="C58" i="47"/>
  <c r="E58" i="47" s="1"/>
  <c r="I58" i="47" s="1"/>
  <c r="J56" i="47"/>
  <c r="J59" i="47"/>
  <c r="C56" i="47"/>
  <c r="E56" i="47" s="1"/>
  <c r="I56" i="47" s="1"/>
  <c r="C67" i="47"/>
  <c r="F56" i="47"/>
  <c r="G56" i="47" s="1"/>
  <c r="K56" i="47" s="1"/>
  <c r="J64" i="47"/>
  <c r="J61" i="47"/>
  <c r="C65" i="47"/>
  <c r="E65" i="47" s="1"/>
  <c r="I65" i="47" s="1"/>
  <c r="C59" i="47"/>
  <c r="E59" i="47" s="1"/>
  <c r="I59" i="47" s="1"/>
  <c r="C64" i="47"/>
  <c r="E64" i="47" s="1"/>
  <c r="I64" i="47" s="1"/>
  <c r="C61" i="47"/>
  <c r="E61" i="47" s="1"/>
  <c r="I61" i="47" s="1"/>
  <c r="L61" i="47" s="1"/>
  <c r="C54" i="47"/>
  <c r="E54" i="47" s="1"/>
  <c r="I54" i="47" s="1"/>
  <c r="C66" i="47"/>
  <c r="E66" i="47" s="1"/>
  <c r="I66" i="47" s="1"/>
  <c r="C62" i="47"/>
  <c r="E62" i="47" s="1"/>
  <c r="I62" i="47" s="1"/>
  <c r="L62" i="47" s="1"/>
  <c r="C55" i="47"/>
  <c r="E55" i="47" s="1"/>
  <c r="I55" i="47" s="1"/>
  <c r="L55" i="47" s="1"/>
  <c r="B72" i="47"/>
  <c r="B76" i="47" s="1"/>
  <c r="A76" i="47" s="1"/>
  <c r="F76" i="47" s="1"/>
  <c r="G76" i="47" s="1"/>
  <c r="K76" i="47" s="1"/>
  <c r="J66" i="47"/>
  <c r="L65" i="47" l="1"/>
  <c r="L63" i="47"/>
  <c r="L64" i="47"/>
  <c r="L58" i="47"/>
  <c r="L54" i="47"/>
  <c r="L57" i="47"/>
  <c r="L59" i="47"/>
  <c r="L56" i="47"/>
  <c r="E67" i="47"/>
  <c r="I67" i="47" s="1"/>
  <c r="J67" i="47"/>
  <c r="H77" i="47"/>
  <c r="H73" i="47"/>
  <c r="B78" i="47"/>
  <c r="A78" i="47" s="1"/>
  <c r="F78" i="47" s="1"/>
  <c r="G78" i="47" s="1"/>
  <c r="K78" i="47" s="1"/>
  <c r="B74" i="47"/>
  <c r="A74" i="47" s="1"/>
  <c r="F74" i="47" s="1"/>
  <c r="G74" i="47" s="1"/>
  <c r="K74" i="47" s="1"/>
  <c r="H80" i="47"/>
  <c r="L66" i="47"/>
  <c r="B75" i="47"/>
  <c r="A75" i="47" s="1"/>
  <c r="F75" i="47" s="1"/>
  <c r="G75" i="47" s="1"/>
  <c r="K75" i="47" s="1"/>
  <c r="H82" i="47"/>
  <c r="H79" i="47"/>
  <c r="B82" i="47"/>
  <c r="A82" i="47" s="1"/>
  <c r="H86" i="47"/>
  <c r="B84" i="47"/>
  <c r="A84" i="47" s="1"/>
  <c r="F84" i="47" s="1"/>
  <c r="G84" i="47" s="1"/>
  <c r="K84" i="47" s="1"/>
  <c r="H72" i="47"/>
  <c r="H81" i="47"/>
  <c r="A72" i="47"/>
  <c r="H85" i="47"/>
  <c r="C72" i="47"/>
  <c r="H76" i="47"/>
  <c r="J76" i="47" s="1"/>
  <c r="H74" i="47"/>
  <c r="B81" i="47"/>
  <c r="A81" i="47" s="1"/>
  <c r="B79" i="47"/>
  <c r="A79" i="47" s="1"/>
  <c r="F79" i="47" s="1"/>
  <c r="G79" i="47" s="1"/>
  <c r="K79" i="47" s="1"/>
  <c r="H75" i="47"/>
  <c r="B80" i="47"/>
  <c r="A80" i="47" s="1"/>
  <c r="H78" i="47"/>
  <c r="B77" i="47"/>
  <c r="A77" i="47" s="1"/>
  <c r="F77" i="47" s="1"/>
  <c r="G77" i="47" s="1"/>
  <c r="K77" i="47" s="1"/>
  <c r="H84" i="47"/>
  <c r="B83" i="47"/>
  <c r="A83" i="47" s="1"/>
  <c r="B73" i="47"/>
  <c r="A73" i="47" s="1"/>
  <c r="F73" i="47" s="1"/>
  <c r="G73" i="47" s="1"/>
  <c r="K73" i="47" s="1"/>
  <c r="H83" i="47"/>
  <c r="B85" i="47" l="1"/>
  <c r="A85" i="47" s="1"/>
  <c r="F85" i="47" s="1"/>
  <c r="G85" i="47" s="1"/>
  <c r="K85" i="47" s="1"/>
  <c r="J78" i="47"/>
  <c r="J74" i="47"/>
  <c r="L67" i="47"/>
  <c r="J84" i="47"/>
  <c r="J75" i="47"/>
  <c r="J79" i="47"/>
  <c r="B86" i="47"/>
  <c r="A86" i="47" s="1"/>
  <c r="F86" i="47" s="1"/>
  <c r="G86" i="47" s="1"/>
  <c r="K86" i="47" s="1"/>
  <c r="J82" i="47"/>
  <c r="B91" i="47"/>
  <c r="B102" i="47" s="1"/>
  <c r="A102" i="47" s="1"/>
  <c r="J73" i="47"/>
  <c r="J72" i="47"/>
  <c r="F82" i="47"/>
  <c r="G82" i="47" s="1"/>
  <c r="K82" i="47" s="1"/>
  <c r="C83" i="47"/>
  <c r="E83" i="47" s="1"/>
  <c r="I83" i="47" s="1"/>
  <c r="C73" i="47"/>
  <c r="E73" i="47" s="1"/>
  <c r="I73" i="47" s="1"/>
  <c r="D72" i="47"/>
  <c r="E72" i="47" s="1"/>
  <c r="I72" i="47" s="1"/>
  <c r="C78" i="47"/>
  <c r="E78" i="47" s="1"/>
  <c r="I78" i="47" s="1"/>
  <c r="L78" i="47" s="1"/>
  <c r="C76" i="47"/>
  <c r="E76" i="47" s="1"/>
  <c r="I76" i="47" s="1"/>
  <c r="L76" i="47" s="1"/>
  <c r="C79" i="47"/>
  <c r="E79" i="47" s="1"/>
  <c r="I79" i="47" s="1"/>
  <c r="L79" i="47" s="1"/>
  <c r="C77" i="47"/>
  <c r="E77" i="47" s="1"/>
  <c r="I77" i="47" s="1"/>
  <c r="C82" i="47"/>
  <c r="E82" i="47" s="1"/>
  <c r="I82" i="47" s="1"/>
  <c r="C74" i="47"/>
  <c r="E74" i="47" s="1"/>
  <c r="I74" i="47" s="1"/>
  <c r="C85" i="47"/>
  <c r="E85" i="47" s="1"/>
  <c r="I85" i="47" s="1"/>
  <c r="C86" i="47"/>
  <c r="E86" i="47" s="1"/>
  <c r="I86" i="47" s="1"/>
  <c r="C81" i="47"/>
  <c r="E81" i="47" s="1"/>
  <c r="I81" i="47" s="1"/>
  <c r="C84" i="47"/>
  <c r="E84" i="47" s="1"/>
  <c r="I84" i="47" s="1"/>
  <c r="C80" i="47"/>
  <c r="E80" i="47" s="1"/>
  <c r="I80" i="47" s="1"/>
  <c r="C75" i="47"/>
  <c r="E75" i="47" s="1"/>
  <c r="I75" i="47" s="1"/>
  <c r="F81" i="47"/>
  <c r="G81" i="47" s="1"/>
  <c r="K81" i="47" s="1"/>
  <c r="J81" i="47"/>
  <c r="J77" i="47"/>
  <c r="F83" i="47"/>
  <c r="G83" i="47" s="1"/>
  <c r="K83" i="47" s="1"/>
  <c r="J83" i="47"/>
  <c r="F80" i="47"/>
  <c r="G80" i="47" s="1"/>
  <c r="K80" i="47" s="1"/>
  <c r="J80" i="47"/>
  <c r="J85" i="47"/>
  <c r="E34" i="47"/>
  <c r="I34" i="47" s="1"/>
  <c r="G34" i="47"/>
  <c r="L74" i="47" l="1"/>
  <c r="J86" i="47"/>
  <c r="L73" i="47"/>
  <c r="L84" i="47"/>
  <c r="L75" i="47"/>
  <c r="H93" i="47"/>
  <c r="H95" i="47"/>
  <c r="H92" i="47"/>
  <c r="H100" i="47"/>
  <c r="H99" i="47"/>
  <c r="H105" i="47"/>
  <c r="H96" i="47"/>
  <c r="H101" i="47"/>
  <c r="H94" i="47"/>
  <c r="B93" i="47"/>
  <c r="A93" i="47" s="1"/>
  <c r="F93" i="47" s="1"/>
  <c r="G93" i="47" s="1"/>
  <c r="K93" i="47" s="1"/>
  <c r="B94" i="47"/>
  <c r="A94" i="47" s="1"/>
  <c r="B97" i="47"/>
  <c r="A97" i="47" s="1"/>
  <c r="F97" i="47" s="1"/>
  <c r="G97" i="47" s="1"/>
  <c r="K97" i="47" s="1"/>
  <c r="H102" i="47"/>
  <c r="J102" i="47" s="1"/>
  <c r="H104" i="47"/>
  <c r="H98" i="47"/>
  <c r="B95" i="47"/>
  <c r="A95" i="47" s="1"/>
  <c r="F95" i="47" s="1"/>
  <c r="G95" i="47" s="1"/>
  <c r="K95" i="47" s="1"/>
  <c r="B98" i="47"/>
  <c r="A98" i="47" s="1"/>
  <c r="F98" i="47" s="1"/>
  <c r="G98" i="47" s="1"/>
  <c r="K98" i="47" s="1"/>
  <c r="H103" i="47"/>
  <c r="B101" i="47"/>
  <c r="A101" i="47" s="1"/>
  <c r="F101" i="47" s="1"/>
  <c r="G101" i="47" s="1"/>
  <c r="K101" i="47" s="1"/>
  <c r="B103" i="47"/>
  <c r="A103" i="47" s="1"/>
  <c r="F103" i="47" s="1"/>
  <c r="G103" i="47" s="1"/>
  <c r="K103" i="47" s="1"/>
  <c r="H91" i="47"/>
  <c r="A91" i="47"/>
  <c r="B96" i="47"/>
  <c r="A96" i="47" s="1"/>
  <c r="F96" i="47" s="1"/>
  <c r="G96" i="47" s="1"/>
  <c r="K96" i="47" s="1"/>
  <c r="B92" i="47"/>
  <c r="A92" i="47" s="1"/>
  <c r="B99" i="47"/>
  <c r="A99" i="47" s="1"/>
  <c r="C91" i="47"/>
  <c r="C101" i="47" s="1"/>
  <c r="H97" i="47"/>
  <c r="B100" i="47"/>
  <c r="A100" i="47" s="1"/>
  <c r="F100" i="47" s="1"/>
  <c r="G100" i="47" s="1"/>
  <c r="K100" i="47" s="1"/>
  <c r="L82" i="47"/>
  <c r="L81" i="47"/>
  <c r="L80" i="47"/>
  <c r="L77" i="47"/>
  <c r="L83" i="47"/>
  <c r="F102" i="47"/>
  <c r="G102" i="47" s="1"/>
  <c r="K102" i="47" s="1"/>
  <c r="L86" i="47"/>
  <c r="L85" i="47"/>
  <c r="G49" i="47"/>
  <c r="K34" i="47"/>
  <c r="J34" i="47"/>
  <c r="L48" i="47"/>
  <c r="L47" i="47"/>
  <c r="L42" i="47"/>
  <c r="L37" i="47"/>
  <c r="L35" i="47"/>
  <c r="L39" i="47"/>
  <c r="L45" i="47"/>
  <c r="L36" i="47"/>
  <c r="L40" i="47"/>
  <c r="L46" i="47"/>
  <c r="L41" i="47"/>
  <c r="L43" i="47"/>
  <c r="L44" i="47"/>
  <c r="L38" i="47"/>
  <c r="J93" i="47" l="1"/>
  <c r="J91" i="47"/>
  <c r="C102" i="47"/>
  <c r="E102" i="47" s="1"/>
  <c r="I102" i="47" s="1"/>
  <c r="L102" i="47" s="1"/>
  <c r="C92" i="47"/>
  <c r="E92" i="47" s="1"/>
  <c r="I92" i="47" s="1"/>
  <c r="J94" i="47"/>
  <c r="J99" i="47"/>
  <c r="J92" i="47"/>
  <c r="J98" i="47"/>
  <c r="F99" i="47"/>
  <c r="G99" i="47" s="1"/>
  <c r="K99" i="47" s="1"/>
  <c r="F94" i="47"/>
  <c r="G94" i="47" s="1"/>
  <c r="K94" i="47" s="1"/>
  <c r="C105" i="47"/>
  <c r="J96" i="47"/>
  <c r="J100" i="47"/>
  <c r="J101" i="47"/>
  <c r="J95" i="47"/>
  <c r="J97" i="47"/>
  <c r="B105" i="47"/>
  <c r="A105" i="47" s="1"/>
  <c r="J105" i="47" s="1"/>
  <c r="B104" i="47"/>
  <c r="A104" i="47" s="1"/>
  <c r="J104" i="47" s="1"/>
  <c r="F92" i="47"/>
  <c r="G92" i="47" s="1"/>
  <c r="K92" i="47" s="1"/>
  <c r="J103" i="47"/>
  <c r="D91" i="47"/>
  <c r="E91" i="47" s="1"/>
  <c r="I91" i="47" s="1"/>
  <c r="C98" i="47"/>
  <c r="E98" i="47" s="1"/>
  <c r="I98" i="47" s="1"/>
  <c r="C95" i="47"/>
  <c r="E95" i="47" s="1"/>
  <c r="I95" i="47" s="1"/>
  <c r="C104" i="47"/>
  <c r="C93" i="47"/>
  <c r="E93" i="47" s="1"/>
  <c r="I93" i="47" s="1"/>
  <c r="L93" i="47" s="1"/>
  <c r="C96" i="47"/>
  <c r="E96" i="47" s="1"/>
  <c r="I96" i="47" s="1"/>
  <c r="C100" i="47"/>
  <c r="E100" i="47" s="1"/>
  <c r="I100" i="47" s="1"/>
  <c r="C94" i="47"/>
  <c r="E94" i="47" s="1"/>
  <c r="I94" i="47" s="1"/>
  <c r="C97" i="47"/>
  <c r="E97" i="47" s="1"/>
  <c r="I97" i="47" s="1"/>
  <c r="C103" i="47"/>
  <c r="E103" i="47" s="1"/>
  <c r="I103" i="47" s="1"/>
  <c r="C99" i="47"/>
  <c r="E99" i="47" s="1"/>
  <c r="I99" i="47" s="1"/>
  <c r="B110" i="47"/>
  <c r="B118" i="47" s="1"/>
  <c r="A118" i="47" s="1"/>
  <c r="F118" i="47" s="1"/>
  <c r="G118" i="47" s="1"/>
  <c r="K118" i="47" s="1"/>
  <c r="E101" i="47"/>
  <c r="I101" i="47" s="1"/>
  <c r="L34" i="47"/>
  <c r="L49" i="47" s="1"/>
  <c r="R40" i="47" s="1"/>
  <c r="L98" i="47" l="1"/>
  <c r="L99" i="47"/>
  <c r="L100" i="47"/>
  <c r="L101" i="47"/>
  <c r="L94" i="47"/>
  <c r="F105" i="47"/>
  <c r="G105" i="47" s="1"/>
  <c r="K105" i="47" s="1"/>
  <c r="E105" i="47"/>
  <c r="I105" i="47" s="1"/>
  <c r="L103" i="47"/>
  <c r="L95" i="47"/>
  <c r="L96" i="47"/>
  <c r="L97" i="47"/>
  <c r="B112" i="47"/>
  <c r="A112" i="47" s="1"/>
  <c r="F112" i="47" s="1"/>
  <c r="G112" i="47" s="1"/>
  <c r="K112" i="47" s="1"/>
  <c r="L92" i="47"/>
  <c r="E104" i="47"/>
  <c r="I104" i="47" s="1"/>
  <c r="H111" i="47"/>
  <c r="H114" i="47"/>
  <c r="A110" i="47"/>
  <c r="H120" i="47"/>
  <c r="B116" i="47"/>
  <c r="A116" i="47" s="1"/>
  <c r="H117" i="47"/>
  <c r="H124" i="47"/>
  <c r="H119" i="47"/>
  <c r="B121" i="47"/>
  <c r="A121" i="47" s="1"/>
  <c r="F121" i="47" s="1"/>
  <c r="G121" i="47" s="1"/>
  <c r="K121" i="47" s="1"/>
  <c r="C110" i="47"/>
  <c r="B113" i="47"/>
  <c r="A113" i="47" s="1"/>
  <c r="F113" i="47" s="1"/>
  <c r="G113" i="47" s="1"/>
  <c r="K113" i="47" s="1"/>
  <c r="B115" i="47"/>
  <c r="A115" i="47" s="1"/>
  <c r="F115" i="47" s="1"/>
  <c r="G115" i="47" s="1"/>
  <c r="K115" i="47" s="1"/>
  <c r="F104" i="47"/>
  <c r="G104" i="47" s="1"/>
  <c r="K104" i="47" s="1"/>
  <c r="B111" i="47"/>
  <c r="A111" i="47" s="1"/>
  <c r="H121" i="47"/>
  <c r="B122" i="47"/>
  <c r="A122" i="47" s="1"/>
  <c r="B120" i="47"/>
  <c r="A120" i="47" s="1"/>
  <c r="B117" i="47"/>
  <c r="A117" i="47" s="1"/>
  <c r="H118" i="47"/>
  <c r="J118" i="47" s="1"/>
  <c r="H123" i="47"/>
  <c r="B114" i="47"/>
  <c r="A114" i="47" s="1"/>
  <c r="F114" i="47" s="1"/>
  <c r="G114" i="47" s="1"/>
  <c r="K114" i="47" s="1"/>
  <c r="H122" i="47"/>
  <c r="H113" i="47"/>
  <c r="H116" i="47"/>
  <c r="H110" i="47"/>
  <c r="H112" i="47"/>
  <c r="H115" i="47"/>
  <c r="B119" i="47"/>
  <c r="A119" i="47" s="1"/>
  <c r="F119" i="47" s="1"/>
  <c r="G119" i="47" s="1"/>
  <c r="K119" i="47" s="1"/>
  <c r="F122" i="47"/>
  <c r="G122" i="47" s="1"/>
  <c r="K122" i="47" s="1"/>
  <c r="R42" i="47"/>
  <c r="R41" i="47"/>
  <c r="J116" i="47" l="1"/>
  <c r="L105" i="47"/>
  <c r="B124" i="47"/>
  <c r="A124" i="47" s="1"/>
  <c r="F124" i="47" s="1"/>
  <c r="G124" i="47" s="1"/>
  <c r="K124" i="47" s="1"/>
  <c r="B123" i="47"/>
  <c r="A123" i="47" s="1"/>
  <c r="F123" i="47" s="1"/>
  <c r="G123" i="47" s="1"/>
  <c r="K123" i="47" s="1"/>
  <c r="J122" i="47"/>
  <c r="J117" i="47"/>
  <c r="J120" i="47"/>
  <c r="J115" i="47"/>
  <c r="J112" i="47"/>
  <c r="L104" i="47"/>
  <c r="F117" i="47"/>
  <c r="G117" i="47" s="1"/>
  <c r="K117" i="47" s="1"/>
  <c r="F116" i="47"/>
  <c r="G116" i="47" s="1"/>
  <c r="K116" i="47" s="1"/>
  <c r="F120" i="47"/>
  <c r="G120" i="47" s="1"/>
  <c r="K120" i="47" s="1"/>
  <c r="J119" i="47"/>
  <c r="J121" i="47"/>
  <c r="B129" i="47"/>
  <c r="H139" i="47" s="1"/>
  <c r="J110" i="47"/>
  <c r="J111" i="47"/>
  <c r="F111" i="47"/>
  <c r="G111" i="47" s="1"/>
  <c r="K111" i="47" s="1"/>
  <c r="C124" i="47"/>
  <c r="C122" i="47"/>
  <c r="E122" i="47" s="1"/>
  <c r="I122" i="47" s="1"/>
  <c r="L122" i="47" s="1"/>
  <c r="C118" i="47"/>
  <c r="E118" i="47" s="1"/>
  <c r="I118" i="47" s="1"/>
  <c r="L118" i="47" s="1"/>
  <c r="C123" i="47"/>
  <c r="C113" i="47"/>
  <c r="E113" i="47" s="1"/>
  <c r="I113" i="47" s="1"/>
  <c r="C121" i="47"/>
  <c r="E121" i="47" s="1"/>
  <c r="I121" i="47" s="1"/>
  <c r="C111" i="47"/>
  <c r="E111" i="47" s="1"/>
  <c r="I111" i="47" s="1"/>
  <c r="C119" i="47"/>
  <c r="E119" i="47" s="1"/>
  <c r="I119" i="47" s="1"/>
  <c r="C116" i="47"/>
  <c r="E116" i="47" s="1"/>
  <c r="I116" i="47" s="1"/>
  <c r="C114" i="47"/>
  <c r="E114" i="47" s="1"/>
  <c r="I114" i="47" s="1"/>
  <c r="C117" i="47"/>
  <c r="E117" i="47" s="1"/>
  <c r="I117" i="47" s="1"/>
  <c r="C115" i="47"/>
  <c r="E115" i="47" s="1"/>
  <c r="I115" i="47" s="1"/>
  <c r="C120" i="47"/>
  <c r="E120" i="47" s="1"/>
  <c r="I120" i="47" s="1"/>
  <c r="C112" i="47"/>
  <c r="E112" i="47" s="1"/>
  <c r="I112" i="47" s="1"/>
  <c r="D110" i="47"/>
  <c r="E110" i="47" s="1"/>
  <c r="I110" i="47" s="1"/>
  <c r="J113" i="47"/>
  <c r="J114" i="47"/>
  <c r="R43" i="47"/>
  <c r="R44" i="47" s="1"/>
  <c r="Q48" i="47" s="1"/>
  <c r="F53" i="47" s="1"/>
  <c r="E123" i="47" l="1"/>
  <c r="I123" i="47" s="1"/>
  <c r="L123" i="47" s="1"/>
  <c r="E124" i="47"/>
  <c r="I124" i="47" s="1"/>
  <c r="J123" i="47"/>
  <c r="H134" i="47"/>
  <c r="L112" i="47"/>
  <c r="J124" i="47"/>
  <c r="L115" i="47"/>
  <c r="H141" i="47"/>
  <c r="B141" i="47"/>
  <c r="A141" i="47" s="1"/>
  <c r="B135" i="47"/>
  <c r="A135" i="47" s="1"/>
  <c r="F135" i="47" s="1"/>
  <c r="G135" i="47" s="1"/>
  <c r="K135" i="47" s="1"/>
  <c r="L117" i="47"/>
  <c r="B130" i="47"/>
  <c r="A130" i="47" s="1"/>
  <c r="F130" i="47" s="1"/>
  <c r="G130" i="47" s="1"/>
  <c r="K130" i="47" s="1"/>
  <c r="B132" i="47"/>
  <c r="A132" i="47" s="1"/>
  <c r="F132" i="47" s="1"/>
  <c r="G132" i="47" s="1"/>
  <c r="K132" i="47" s="1"/>
  <c r="B137" i="47"/>
  <c r="A137" i="47" s="1"/>
  <c r="F137" i="47" s="1"/>
  <c r="G137" i="47" s="1"/>
  <c r="K137" i="47" s="1"/>
  <c r="B131" i="47"/>
  <c r="A131" i="47" s="1"/>
  <c r="F131" i="47" s="1"/>
  <c r="G131" i="47" s="1"/>
  <c r="K131" i="47" s="1"/>
  <c r="H129" i="47"/>
  <c r="B139" i="47"/>
  <c r="A139" i="47" s="1"/>
  <c r="J139" i="47" s="1"/>
  <c r="H130" i="47"/>
  <c r="H132" i="47"/>
  <c r="H136" i="47"/>
  <c r="B140" i="47"/>
  <c r="A140" i="47" s="1"/>
  <c r="H140" i="47"/>
  <c r="C129" i="47"/>
  <c r="C135" i="47" s="1"/>
  <c r="H138" i="47"/>
  <c r="H137" i="47"/>
  <c r="B133" i="47"/>
  <c r="A133" i="47" s="1"/>
  <c r="B134" i="47"/>
  <c r="A134" i="47" s="1"/>
  <c r="F134" i="47" s="1"/>
  <c r="G134" i="47" s="1"/>
  <c r="K134" i="47" s="1"/>
  <c r="H135" i="47"/>
  <c r="H131" i="47"/>
  <c r="H133" i="47"/>
  <c r="B138" i="47"/>
  <c r="A138" i="47" s="1"/>
  <c r="H143" i="47"/>
  <c r="H142" i="47"/>
  <c r="A129" i="47"/>
  <c r="B136" i="47"/>
  <c r="A136" i="47" s="1"/>
  <c r="F136" i="47" s="1"/>
  <c r="G136" i="47" s="1"/>
  <c r="K136" i="47" s="1"/>
  <c r="L116" i="47"/>
  <c r="L120" i="47"/>
  <c r="L119" i="47"/>
  <c r="L121" i="47"/>
  <c r="L111" i="47"/>
  <c r="L114" i="47"/>
  <c r="L113" i="47"/>
  <c r="R5" i="47"/>
  <c r="G5" i="47"/>
  <c r="B142" i="47"/>
  <c r="A142" i="47" s="1"/>
  <c r="B143" i="47"/>
  <c r="A143" i="47" s="1"/>
  <c r="G53" i="47"/>
  <c r="L124" i="47" l="1"/>
  <c r="E135" i="47"/>
  <c r="I135" i="47" s="1"/>
  <c r="J137" i="47"/>
  <c r="J141" i="47"/>
  <c r="B148" i="47"/>
  <c r="B158" i="47" s="1"/>
  <c r="A158" i="47" s="1"/>
  <c r="F158" i="47" s="1"/>
  <c r="G158" i="47" s="1"/>
  <c r="K158" i="47" s="1"/>
  <c r="F141" i="47"/>
  <c r="G141" i="47" s="1"/>
  <c r="K141" i="47" s="1"/>
  <c r="J135" i="47"/>
  <c r="J130" i="47"/>
  <c r="J138" i="47"/>
  <c r="J132" i="47"/>
  <c r="J133" i="47"/>
  <c r="J134" i="47"/>
  <c r="J129" i="47"/>
  <c r="J131" i="47"/>
  <c r="J140" i="47"/>
  <c r="C142" i="47"/>
  <c r="E142" i="47" s="1"/>
  <c r="I142" i="47" s="1"/>
  <c r="C139" i="47"/>
  <c r="E139" i="47" s="1"/>
  <c r="I139" i="47" s="1"/>
  <c r="C130" i="47"/>
  <c r="E130" i="47" s="1"/>
  <c r="I130" i="47" s="1"/>
  <c r="C138" i="47"/>
  <c r="E138" i="47" s="1"/>
  <c r="I138" i="47" s="1"/>
  <c r="F140" i="47"/>
  <c r="G140" i="47" s="1"/>
  <c r="K140" i="47" s="1"/>
  <c r="C143" i="47"/>
  <c r="E143" i="47" s="1"/>
  <c r="I143" i="47" s="1"/>
  <c r="F139" i="47"/>
  <c r="G139" i="47" s="1"/>
  <c r="K139" i="47" s="1"/>
  <c r="C136" i="47"/>
  <c r="E136" i="47" s="1"/>
  <c r="I136" i="47" s="1"/>
  <c r="C137" i="47"/>
  <c r="E137" i="47" s="1"/>
  <c r="I137" i="47" s="1"/>
  <c r="C133" i="47"/>
  <c r="E133" i="47" s="1"/>
  <c r="I133" i="47" s="1"/>
  <c r="C132" i="47"/>
  <c r="E132" i="47" s="1"/>
  <c r="I132" i="47" s="1"/>
  <c r="C141" i="47"/>
  <c r="E141" i="47" s="1"/>
  <c r="I141" i="47" s="1"/>
  <c r="C140" i="47"/>
  <c r="E140" i="47" s="1"/>
  <c r="I140" i="47" s="1"/>
  <c r="F133" i="47"/>
  <c r="G133" i="47" s="1"/>
  <c r="K133" i="47" s="1"/>
  <c r="J136" i="47"/>
  <c r="C134" i="47"/>
  <c r="E134" i="47" s="1"/>
  <c r="I134" i="47" s="1"/>
  <c r="D129" i="47"/>
  <c r="E129" i="47" s="1"/>
  <c r="I129" i="47" s="1"/>
  <c r="F138" i="47"/>
  <c r="G138" i="47" s="1"/>
  <c r="K138" i="47" s="1"/>
  <c r="C131" i="47"/>
  <c r="E131" i="47" s="1"/>
  <c r="I131" i="47" s="1"/>
  <c r="B151" i="47"/>
  <c r="A151" i="47" s="1"/>
  <c r="F151" i="47" s="1"/>
  <c r="G151" i="47" s="1"/>
  <c r="K151" i="47" s="1"/>
  <c r="H154" i="47"/>
  <c r="C148" i="47"/>
  <c r="C155" i="47" s="1"/>
  <c r="B149" i="47"/>
  <c r="A149" i="47" s="1"/>
  <c r="F149" i="47" s="1"/>
  <c r="G149" i="47" s="1"/>
  <c r="K149" i="47" s="1"/>
  <c r="H156" i="47"/>
  <c r="B150" i="47"/>
  <c r="A150" i="47" s="1"/>
  <c r="J143" i="47"/>
  <c r="F143" i="47"/>
  <c r="G143" i="47" s="1"/>
  <c r="K143" i="47" s="1"/>
  <c r="J142" i="47"/>
  <c r="F142" i="47"/>
  <c r="G142" i="47" s="1"/>
  <c r="K142" i="47" s="1"/>
  <c r="K53" i="47"/>
  <c r="L53" i="47" s="1"/>
  <c r="L68" i="47" s="1"/>
  <c r="R59" i="47" s="1"/>
  <c r="G68" i="47"/>
  <c r="H150" i="47" l="1"/>
  <c r="B157" i="47"/>
  <c r="A157" i="47" s="1"/>
  <c r="F157" i="47" s="1"/>
  <c r="G157" i="47" s="1"/>
  <c r="K157" i="47" s="1"/>
  <c r="H158" i="47"/>
  <c r="B160" i="47"/>
  <c r="B152" i="47"/>
  <c r="A152" i="47" s="1"/>
  <c r="F152" i="47" s="1"/>
  <c r="G152" i="47" s="1"/>
  <c r="K152" i="47" s="1"/>
  <c r="H151" i="47"/>
  <c r="J158" i="47"/>
  <c r="L137" i="47"/>
  <c r="L135" i="47"/>
  <c r="H153" i="47"/>
  <c r="H152" i="47"/>
  <c r="B155" i="47"/>
  <c r="A155" i="47" s="1"/>
  <c r="F155" i="47" s="1"/>
  <c r="G155" i="47" s="1"/>
  <c r="K155" i="47" s="1"/>
  <c r="B153" i="47"/>
  <c r="A153" i="47" s="1"/>
  <c r="F153" i="47" s="1"/>
  <c r="G153" i="47" s="1"/>
  <c r="K153" i="47" s="1"/>
  <c r="H155" i="47"/>
  <c r="A148" i="47"/>
  <c r="H162" i="47"/>
  <c r="B154" i="47"/>
  <c r="A154" i="47" s="1"/>
  <c r="F154" i="47" s="1"/>
  <c r="G154" i="47" s="1"/>
  <c r="K154" i="47" s="1"/>
  <c r="H161" i="47"/>
  <c r="H157" i="47"/>
  <c r="J157" i="47" s="1"/>
  <c r="L130" i="47"/>
  <c r="B156" i="47"/>
  <c r="A156" i="47" s="1"/>
  <c r="F156" i="47" s="1"/>
  <c r="G156" i="47" s="1"/>
  <c r="K156" i="47" s="1"/>
  <c r="H160" i="47"/>
  <c r="H148" i="47"/>
  <c r="H159" i="47"/>
  <c r="L132" i="47"/>
  <c r="B159" i="47"/>
  <c r="A159" i="47" s="1"/>
  <c r="F159" i="47" s="1"/>
  <c r="G159" i="47" s="1"/>
  <c r="K159" i="47" s="1"/>
  <c r="H149" i="47"/>
  <c r="J149" i="47" s="1"/>
  <c r="L141" i="47"/>
  <c r="L133" i="47"/>
  <c r="L134" i="47"/>
  <c r="L140" i="47"/>
  <c r="L131" i="47"/>
  <c r="J154" i="47"/>
  <c r="L138" i="47"/>
  <c r="L139" i="47"/>
  <c r="C153" i="47"/>
  <c r="J151" i="47"/>
  <c r="L136" i="47"/>
  <c r="C152" i="47"/>
  <c r="E152" i="47" s="1"/>
  <c r="I152" i="47" s="1"/>
  <c r="C159" i="47"/>
  <c r="C150" i="47"/>
  <c r="E150" i="47" s="1"/>
  <c r="I150" i="47" s="1"/>
  <c r="C161" i="47"/>
  <c r="C160" i="47"/>
  <c r="C151" i="47"/>
  <c r="E151" i="47" s="1"/>
  <c r="I151" i="47" s="1"/>
  <c r="C157" i="47"/>
  <c r="E157" i="47" s="1"/>
  <c r="C156" i="47"/>
  <c r="C149" i="47"/>
  <c r="E149" i="47" s="1"/>
  <c r="C158" i="47"/>
  <c r="E158" i="47" s="1"/>
  <c r="I158" i="47" s="1"/>
  <c r="L158" i="47" s="1"/>
  <c r="C162" i="47"/>
  <c r="D148" i="47"/>
  <c r="E148" i="47" s="1"/>
  <c r="C154" i="47"/>
  <c r="J152" i="47"/>
  <c r="A160" i="47"/>
  <c r="B161" i="47"/>
  <c r="A161" i="47" s="1"/>
  <c r="B162" i="47"/>
  <c r="A162" i="47" s="1"/>
  <c r="J150" i="47"/>
  <c r="F150" i="47"/>
  <c r="G150" i="47" s="1"/>
  <c r="K150" i="47" s="1"/>
  <c r="L143" i="47"/>
  <c r="L142" i="47"/>
  <c r="R60" i="47"/>
  <c r="R61" i="47"/>
  <c r="E155" i="47" l="1"/>
  <c r="I155" i="47" s="1"/>
  <c r="L155" i="47" s="1"/>
  <c r="E154" i="47"/>
  <c r="I154" i="47" s="1"/>
  <c r="E153" i="47"/>
  <c r="I153" i="47" s="1"/>
  <c r="J153" i="47"/>
  <c r="J155" i="47"/>
  <c r="I157" i="47"/>
  <c r="L157" i="47" s="1"/>
  <c r="E156" i="47"/>
  <c r="I156" i="47" s="1"/>
  <c r="J156" i="47"/>
  <c r="J148" i="47"/>
  <c r="B167" i="47"/>
  <c r="B176" i="47" s="1"/>
  <c r="A176" i="47" s="1"/>
  <c r="I149" i="47"/>
  <c r="L149" i="47" s="1"/>
  <c r="E159" i="47"/>
  <c r="I159" i="47" s="1"/>
  <c r="J159" i="47"/>
  <c r="I148" i="47"/>
  <c r="L152" i="47"/>
  <c r="E162" i="47"/>
  <c r="I162" i="47" s="1"/>
  <c r="E161" i="47"/>
  <c r="I161" i="47" s="1"/>
  <c r="L154" i="47"/>
  <c r="L151" i="47"/>
  <c r="E160" i="47"/>
  <c r="I160" i="47" s="1"/>
  <c r="L150" i="47"/>
  <c r="J161" i="47"/>
  <c r="F161" i="47"/>
  <c r="G161" i="47" s="1"/>
  <c r="K161" i="47" s="1"/>
  <c r="J160" i="47"/>
  <c r="F160" i="47"/>
  <c r="G160" i="47" s="1"/>
  <c r="K160" i="47" s="1"/>
  <c r="F162" i="47"/>
  <c r="G162" i="47" s="1"/>
  <c r="K162" i="47" s="1"/>
  <c r="J162" i="47"/>
  <c r="R62" i="47"/>
  <c r="R63" i="47" s="1"/>
  <c r="Q67" i="47" s="1"/>
  <c r="F72" i="47" s="1"/>
  <c r="L153" i="47" l="1"/>
  <c r="L156" i="47"/>
  <c r="B169" i="47"/>
  <c r="A169" i="47" s="1"/>
  <c r="H172" i="47"/>
  <c r="L159" i="47"/>
  <c r="H167" i="47"/>
  <c r="B171" i="47"/>
  <c r="A171" i="47" s="1"/>
  <c r="F171" i="47" s="1"/>
  <c r="G171" i="47" s="1"/>
  <c r="K171" i="47" s="1"/>
  <c r="B172" i="47"/>
  <c r="A172" i="47" s="1"/>
  <c r="J172" i="47" s="1"/>
  <c r="B179" i="47"/>
  <c r="B180" i="47" s="1"/>
  <c r="A180" i="47" s="1"/>
  <c r="H169" i="47"/>
  <c r="C167" i="47"/>
  <c r="C171" i="47" s="1"/>
  <c r="E171" i="47" s="1"/>
  <c r="H170" i="47"/>
  <c r="B174" i="47"/>
  <c r="A174" i="47" s="1"/>
  <c r="F174" i="47" s="1"/>
  <c r="G174" i="47" s="1"/>
  <c r="K174" i="47" s="1"/>
  <c r="H173" i="47"/>
  <c r="B168" i="47"/>
  <c r="A168" i="47" s="1"/>
  <c r="F168" i="47" s="1"/>
  <c r="G168" i="47" s="1"/>
  <c r="K168" i="47" s="1"/>
  <c r="B170" i="47"/>
  <c r="A170" i="47" s="1"/>
  <c r="J170" i="47" s="1"/>
  <c r="H178" i="47"/>
  <c r="H175" i="47"/>
  <c r="H176" i="47"/>
  <c r="J176" i="47" s="1"/>
  <c r="B175" i="47"/>
  <c r="A175" i="47" s="1"/>
  <c r="F175" i="47" s="1"/>
  <c r="G175" i="47" s="1"/>
  <c r="K175" i="47" s="1"/>
  <c r="H179" i="47"/>
  <c r="H168" i="47"/>
  <c r="B173" i="47"/>
  <c r="A173" i="47" s="1"/>
  <c r="F173" i="47" s="1"/>
  <c r="G173" i="47" s="1"/>
  <c r="K173" i="47" s="1"/>
  <c r="H180" i="47"/>
  <c r="H177" i="47"/>
  <c r="B177" i="47"/>
  <c r="A177" i="47" s="1"/>
  <c r="F177" i="47" s="1"/>
  <c r="G177" i="47" s="1"/>
  <c r="K177" i="47" s="1"/>
  <c r="H171" i="47"/>
  <c r="J171" i="47" s="1"/>
  <c r="H174" i="47"/>
  <c r="B178" i="47"/>
  <c r="A178" i="47" s="1"/>
  <c r="F178" i="47" s="1"/>
  <c r="G178" i="47" s="1"/>
  <c r="K178" i="47" s="1"/>
  <c r="A167" i="47"/>
  <c r="J167" i="47" s="1"/>
  <c r="H181" i="47"/>
  <c r="F169" i="47"/>
  <c r="G169" i="47" s="1"/>
  <c r="K169" i="47" s="1"/>
  <c r="C170" i="47"/>
  <c r="C178" i="47"/>
  <c r="D167" i="47"/>
  <c r="F176" i="47"/>
  <c r="G176" i="47" s="1"/>
  <c r="K176" i="47" s="1"/>
  <c r="L160" i="47"/>
  <c r="L161" i="47"/>
  <c r="L162" i="47"/>
  <c r="G72" i="47"/>
  <c r="J175" i="47" l="1"/>
  <c r="F172" i="47"/>
  <c r="G172" i="47" s="1"/>
  <c r="K172" i="47" s="1"/>
  <c r="C180" i="47"/>
  <c r="C179" i="47"/>
  <c r="E178" i="47"/>
  <c r="I178" i="47" s="1"/>
  <c r="B181" i="47"/>
  <c r="A181" i="47" s="1"/>
  <c r="A179" i="47"/>
  <c r="J178" i="47"/>
  <c r="J169" i="47"/>
  <c r="C181" i="47"/>
  <c r="J168" i="47"/>
  <c r="J173" i="47"/>
  <c r="B186" i="47"/>
  <c r="E167" i="47"/>
  <c r="I167" i="47" s="1"/>
  <c r="J177" i="47"/>
  <c r="F170" i="47"/>
  <c r="G170" i="47" s="1"/>
  <c r="K170" i="47" s="1"/>
  <c r="E170" i="47"/>
  <c r="I170" i="47" s="1"/>
  <c r="C174" i="47"/>
  <c r="E174" i="47" s="1"/>
  <c r="I174" i="47" s="1"/>
  <c r="C169" i="47"/>
  <c r="E169" i="47" s="1"/>
  <c r="I169" i="47" s="1"/>
  <c r="L169" i="47" s="1"/>
  <c r="C168" i="47"/>
  <c r="E168" i="47" s="1"/>
  <c r="I168" i="47" s="1"/>
  <c r="L168" i="47" s="1"/>
  <c r="J174" i="47"/>
  <c r="C172" i="47"/>
  <c r="E172" i="47" s="1"/>
  <c r="I172" i="47" s="1"/>
  <c r="C175" i="47"/>
  <c r="E175" i="47" s="1"/>
  <c r="I175" i="47" s="1"/>
  <c r="L175" i="47" s="1"/>
  <c r="C177" i="47"/>
  <c r="E177" i="47" s="1"/>
  <c r="I177" i="47" s="1"/>
  <c r="L177" i="47" s="1"/>
  <c r="C173" i="47"/>
  <c r="E173" i="47" s="1"/>
  <c r="I173" i="47" s="1"/>
  <c r="C176" i="47"/>
  <c r="E176" i="47" s="1"/>
  <c r="I176" i="47" s="1"/>
  <c r="L176" i="47" s="1"/>
  <c r="I171" i="47"/>
  <c r="L171" i="47" s="1"/>
  <c r="E180" i="47"/>
  <c r="I180" i="47" s="1"/>
  <c r="J179" i="47"/>
  <c r="F179" i="47"/>
  <c r="G179" i="47" s="1"/>
  <c r="K179" i="47" s="1"/>
  <c r="H187" i="47"/>
  <c r="B189" i="47"/>
  <c r="A189" i="47" s="1"/>
  <c r="B192" i="47"/>
  <c r="A192" i="47" s="1"/>
  <c r="H190" i="47"/>
  <c r="B188" i="47"/>
  <c r="A188" i="47" s="1"/>
  <c r="B195" i="47"/>
  <c r="A195" i="47" s="1"/>
  <c r="H186" i="47"/>
  <c r="H197" i="47"/>
  <c r="B191" i="47"/>
  <c r="A191" i="47" s="1"/>
  <c r="H193" i="47"/>
  <c r="B193" i="47"/>
  <c r="A193" i="47" s="1"/>
  <c r="B194" i="47"/>
  <c r="A194" i="47" s="1"/>
  <c r="H194" i="47"/>
  <c r="B198" i="47"/>
  <c r="H195" i="47"/>
  <c r="H198" i="47"/>
  <c r="H192" i="47"/>
  <c r="B197" i="47"/>
  <c r="A197" i="47" s="1"/>
  <c r="H199" i="47"/>
  <c r="H189" i="47"/>
  <c r="H191" i="47"/>
  <c r="B196" i="47"/>
  <c r="A196" i="47" s="1"/>
  <c r="C186" i="47"/>
  <c r="H188" i="47"/>
  <c r="H196" i="47"/>
  <c r="B187" i="47"/>
  <c r="A187" i="47" s="1"/>
  <c r="A186" i="47"/>
  <c r="H200" i="47"/>
  <c r="B190" i="47"/>
  <c r="A190" i="47" s="1"/>
  <c r="J180" i="47"/>
  <c r="F180" i="47"/>
  <c r="G180" i="47" s="1"/>
  <c r="K180" i="47" s="1"/>
  <c r="L172" i="47"/>
  <c r="E181" i="47"/>
  <c r="I181" i="47" s="1"/>
  <c r="J181" i="47"/>
  <c r="F181" i="47"/>
  <c r="G181" i="47" s="1"/>
  <c r="K181" i="47" s="1"/>
  <c r="G87" i="47"/>
  <c r="K72" i="47"/>
  <c r="L72" i="47" s="1"/>
  <c r="L87" i="47" s="1"/>
  <c r="R78" i="47" s="1"/>
  <c r="E179" i="47" l="1"/>
  <c r="I179" i="47" s="1"/>
  <c r="L178" i="47"/>
  <c r="L173" i="47"/>
  <c r="L170" i="47"/>
  <c r="L174" i="47"/>
  <c r="L181" i="47"/>
  <c r="L180" i="47"/>
  <c r="F190" i="47"/>
  <c r="G190" i="47" s="1"/>
  <c r="K190" i="47" s="1"/>
  <c r="J190" i="47"/>
  <c r="J194" i="47"/>
  <c r="F194" i="47"/>
  <c r="G194" i="47" s="1"/>
  <c r="K194" i="47" s="1"/>
  <c r="F193" i="47"/>
  <c r="G193" i="47" s="1"/>
  <c r="K193" i="47" s="1"/>
  <c r="J193" i="47"/>
  <c r="J186" i="47"/>
  <c r="F192" i="47"/>
  <c r="G192" i="47" s="1"/>
  <c r="K192" i="47" s="1"/>
  <c r="J192" i="47"/>
  <c r="L179" i="47"/>
  <c r="F191" i="47"/>
  <c r="G191" i="47" s="1"/>
  <c r="K191" i="47" s="1"/>
  <c r="J191" i="47"/>
  <c r="F188" i="47"/>
  <c r="G188" i="47" s="1"/>
  <c r="K188" i="47" s="1"/>
  <c r="J188" i="47"/>
  <c r="C195" i="47"/>
  <c r="E195" i="47" s="1"/>
  <c r="I195" i="47" s="1"/>
  <c r="C191" i="47"/>
  <c r="E191" i="47" s="1"/>
  <c r="I191" i="47" s="1"/>
  <c r="C188" i="47"/>
  <c r="E188" i="47" s="1"/>
  <c r="I188" i="47" s="1"/>
  <c r="C189" i="47"/>
  <c r="E189" i="47" s="1"/>
  <c r="I189" i="47" s="1"/>
  <c r="C197" i="47"/>
  <c r="E197" i="47" s="1"/>
  <c r="I197" i="47" s="1"/>
  <c r="C193" i="47"/>
  <c r="E193" i="47" s="1"/>
  <c r="I193" i="47" s="1"/>
  <c r="C190" i="47"/>
  <c r="E190" i="47" s="1"/>
  <c r="I190" i="47" s="1"/>
  <c r="C192" i="47"/>
  <c r="E192" i="47" s="1"/>
  <c r="I192" i="47" s="1"/>
  <c r="C198" i="47"/>
  <c r="D186" i="47"/>
  <c r="E186" i="47" s="1"/>
  <c r="I186" i="47" s="1"/>
  <c r="C187" i="47"/>
  <c r="E187" i="47" s="1"/>
  <c r="I187" i="47" s="1"/>
  <c r="C200" i="47"/>
  <c r="C194" i="47"/>
  <c r="E194" i="47" s="1"/>
  <c r="I194" i="47" s="1"/>
  <c r="C196" i="47"/>
  <c r="E196" i="47" s="1"/>
  <c r="I196" i="47" s="1"/>
  <c r="C199" i="47"/>
  <c r="J187" i="47"/>
  <c r="F187" i="47"/>
  <c r="G187" i="47" s="1"/>
  <c r="K187" i="47" s="1"/>
  <c r="F196" i="47"/>
  <c r="G196" i="47" s="1"/>
  <c r="K196" i="47" s="1"/>
  <c r="J196" i="47"/>
  <c r="J197" i="47"/>
  <c r="F197" i="47"/>
  <c r="G197" i="47" s="1"/>
  <c r="K197" i="47" s="1"/>
  <c r="A198" i="47"/>
  <c r="B199" i="47"/>
  <c r="A199" i="47" s="1"/>
  <c r="B200" i="47"/>
  <c r="A200" i="47" s="1"/>
  <c r="F195" i="47"/>
  <c r="G195" i="47" s="1"/>
  <c r="K195" i="47" s="1"/>
  <c r="J195" i="47"/>
  <c r="F189" i="47"/>
  <c r="G189" i="47" s="1"/>
  <c r="K189" i="47" s="1"/>
  <c r="J189" i="47"/>
  <c r="R80" i="47"/>
  <c r="R79" i="47"/>
  <c r="L197" i="47" l="1"/>
  <c r="L188" i="47"/>
  <c r="L187" i="47"/>
  <c r="E198" i="47"/>
  <c r="I198" i="47" s="1"/>
  <c r="L191" i="47"/>
  <c r="L192" i="47"/>
  <c r="L194" i="47"/>
  <c r="F200" i="47"/>
  <c r="G200" i="47" s="1"/>
  <c r="K200" i="47" s="1"/>
  <c r="J200" i="47"/>
  <c r="E200" i="47"/>
  <c r="L189" i="47"/>
  <c r="L193" i="47"/>
  <c r="J199" i="47"/>
  <c r="F199" i="47"/>
  <c r="G199" i="47" s="1"/>
  <c r="K199" i="47" s="1"/>
  <c r="E199" i="47"/>
  <c r="I199" i="47" s="1"/>
  <c r="L195" i="47"/>
  <c r="F198" i="47"/>
  <c r="G198" i="47" s="1"/>
  <c r="K198" i="47" s="1"/>
  <c r="J198" i="47"/>
  <c r="L196" i="47"/>
  <c r="L190" i="47"/>
  <c r="R81" i="47"/>
  <c r="R82" i="47" s="1"/>
  <c r="Q86" i="47" s="1"/>
  <c r="F91" i="47" s="1"/>
  <c r="G91" i="47" s="1"/>
  <c r="G106" i="47" s="1"/>
  <c r="L199" i="47" l="1"/>
  <c r="L198" i="47"/>
  <c r="I200" i="47"/>
  <c r="L200" i="47" s="1"/>
  <c r="G9" i="47"/>
  <c r="R9" i="47"/>
  <c r="K91" i="47"/>
  <c r="L91" i="47" s="1"/>
  <c r="L106" i="47" s="1"/>
  <c r="R97" i="47" s="1"/>
  <c r="R99" i="47" s="1"/>
  <c r="R98" i="47" l="1"/>
  <c r="R100" i="47" s="1"/>
  <c r="R101" i="47" s="1"/>
  <c r="Q105" i="47" s="1"/>
  <c r="F110" i="47" s="1"/>
  <c r="G110" i="47" s="1"/>
  <c r="P6" i="47" l="1"/>
  <c r="K110" i="47"/>
  <c r="L110" i="47" s="1"/>
  <c r="L125" i="47" s="1"/>
  <c r="R116" i="47" s="1"/>
  <c r="R117" i="47" s="1"/>
  <c r="G125" i="47"/>
  <c r="S6" i="47"/>
  <c r="R118" i="47" l="1"/>
  <c r="R119" i="47" s="1"/>
  <c r="R120" i="47" s="1"/>
  <c r="Q124" i="47" s="1"/>
  <c r="F129" i="47" s="1"/>
  <c r="G129" i="47" s="1"/>
  <c r="K129" i="47" l="1"/>
  <c r="L129" i="47" s="1"/>
  <c r="L144" i="47" s="1"/>
  <c r="R135" i="47" s="1"/>
  <c r="G144" i="47"/>
  <c r="R137" i="47" l="1"/>
  <c r="R136" i="47"/>
  <c r="R138" i="47" l="1"/>
  <c r="R139" i="47" s="1"/>
  <c r="Q143" i="47" s="1"/>
  <c r="F148" i="47" s="1"/>
  <c r="G148" i="47" s="1"/>
  <c r="K148" i="47" s="1"/>
  <c r="L148" i="47" s="1"/>
  <c r="L163" i="47" s="1"/>
  <c r="R154" i="47" s="1"/>
  <c r="G163" i="47" l="1"/>
  <c r="R155" i="47"/>
  <c r="R156" i="47"/>
  <c r="R157" i="47" l="1"/>
  <c r="R158" i="47" s="1"/>
  <c r="Q162" i="47" s="1"/>
  <c r="F167" i="47" s="1"/>
  <c r="G167" i="47" s="1"/>
  <c r="K167" i="47" l="1"/>
  <c r="L167" i="47" s="1"/>
  <c r="L182" i="47" s="1"/>
  <c r="R173" i="47" s="1"/>
  <c r="G182" i="47"/>
  <c r="R174" i="47" l="1"/>
  <c r="R175" i="47"/>
  <c r="R176" i="47" l="1"/>
  <c r="R177" i="47" s="1"/>
  <c r="Q181" i="47" s="1"/>
  <c r="F186" i="47" s="1"/>
  <c r="G186" i="47" s="1"/>
  <c r="K186" i="47" l="1"/>
  <c r="L186" i="47" s="1"/>
  <c r="L201" i="47" s="1"/>
  <c r="R192" i="47" s="1"/>
  <c r="G201" i="47"/>
  <c r="R194" i="47" l="1"/>
  <c r="R193" i="47"/>
  <c r="R195" i="47" l="1"/>
  <c r="R196" i="47" s="1"/>
  <c r="Q200" i="47" s="1"/>
  <c r="S10" i="47" s="1"/>
  <c r="P10" i="47" l="1"/>
</calcChain>
</file>

<file path=xl/sharedStrings.xml><?xml version="1.0" encoding="utf-8"?>
<sst xmlns="http://schemas.openxmlformats.org/spreadsheetml/2006/main" count="268" uniqueCount="49">
  <si>
    <t>付利終了日</t>
    <rPh sb="0" eb="2">
      <t>フリ</t>
    </rPh>
    <rPh sb="2" eb="5">
      <t>シュウリョウビ</t>
    </rPh>
    <phoneticPr fontId="2"/>
  </si>
  <si>
    <t>付利日数</t>
    <rPh sb="0" eb="2">
      <t>フリ</t>
    </rPh>
    <rPh sb="2" eb="4">
      <t>ニッスウ</t>
    </rPh>
    <phoneticPr fontId="2"/>
  </si>
  <si>
    <t>年間日数</t>
    <rPh sb="0" eb="2">
      <t>ネンカン</t>
    </rPh>
    <rPh sb="2" eb="4">
      <t>ニッスウ</t>
    </rPh>
    <phoneticPr fontId="2"/>
  </si>
  <si>
    <t>付利対象額</t>
    <rPh sb="0" eb="2">
      <t>フリ</t>
    </rPh>
    <rPh sb="2" eb="4">
      <t>タイショウ</t>
    </rPh>
    <rPh sb="4" eb="5">
      <t>ガク</t>
    </rPh>
    <phoneticPr fontId="2"/>
  </si>
  <si>
    <t>税込利息</t>
    <rPh sb="0" eb="2">
      <t>ゼイコ</t>
    </rPh>
    <rPh sb="2" eb="4">
      <t>リソク</t>
    </rPh>
    <phoneticPr fontId="2"/>
  </si>
  <si>
    <t>国税</t>
    <rPh sb="0" eb="2">
      <t>コクゼイ</t>
    </rPh>
    <phoneticPr fontId="2"/>
  </si>
  <si>
    <t>地方税</t>
    <rPh sb="0" eb="3">
      <t>チホウゼイ</t>
    </rPh>
    <phoneticPr fontId="2"/>
  </si>
  <si>
    <t>利率</t>
    <rPh sb="0" eb="2">
      <t>リリツ</t>
    </rPh>
    <phoneticPr fontId="2"/>
  </si>
  <si>
    <t>区分</t>
    <rPh sb="0" eb="2">
      <t>クブン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</si>
  <si>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</si>
  <si>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</si>
  <si>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</si>
  <si>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付利額</t>
    <rPh sb="0" eb="3">
      <t>フリガク</t>
    </rPh>
    <phoneticPr fontId="2"/>
  </si>
  <si>
    <t>入払日</t>
    <rPh sb="0" eb="1">
      <t>イリ</t>
    </rPh>
    <rPh sb="1" eb="2">
      <t>ハラ</t>
    </rPh>
    <rPh sb="2" eb="3">
      <t>ビ</t>
    </rPh>
    <phoneticPr fontId="2"/>
  </si>
  <si>
    <t>国税＋復興特別所得税</t>
    <rPh sb="0" eb="2">
      <t>コクゼイ</t>
    </rPh>
    <phoneticPr fontId="2"/>
  </si>
  <si>
    <t>税引後利息</t>
    <rPh sb="0" eb="3">
      <t>ゼイビキゴ</t>
    </rPh>
    <rPh sb="3" eb="5">
      <t>リソク</t>
    </rPh>
    <phoneticPr fontId="2"/>
  </si>
  <si>
    <t>期初残高</t>
    <rPh sb="0" eb="2">
      <t>キショ</t>
    </rPh>
    <rPh sb="2" eb="4">
      <t>ザンダカ</t>
    </rPh>
    <phoneticPr fontId="2"/>
  </si>
  <si>
    <t>定例積立</t>
    <rPh sb="0" eb="4">
      <t>テイレイツミタテ</t>
    </rPh>
    <phoneticPr fontId="2"/>
  </si>
  <si>
    <t>手当積立</t>
    <rPh sb="0" eb="2">
      <t>テアテ</t>
    </rPh>
    <rPh sb="2" eb="4">
      <t>ツミタテ</t>
    </rPh>
    <phoneticPr fontId="2"/>
  </si>
  <si>
    <t>臨時積立</t>
    <rPh sb="0" eb="2">
      <t>リンジ</t>
    </rPh>
    <rPh sb="2" eb="4">
      <t>ツミタテ</t>
    </rPh>
    <phoneticPr fontId="2"/>
  </si>
  <si>
    <t>払戻し</t>
    <rPh sb="0" eb="2">
      <t>ハライモド</t>
    </rPh>
    <phoneticPr fontId="2"/>
  </si>
  <si>
    <t>解約</t>
    <rPh sb="0" eb="2">
      <t>カイヤク</t>
    </rPh>
    <phoneticPr fontId="2"/>
  </si>
  <si>
    <t>基準日</t>
    <rPh sb="0" eb="3">
      <t>キジュンビ</t>
    </rPh>
    <phoneticPr fontId="2"/>
  </si>
  <si>
    <t>区　分</t>
    <rPh sb="0" eb="1">
      <t>ク</t>
    </rPh>
    <rPh sb="2" eb="3">
      <t>ブン</t>
    </rPh>
    <phoneticPr fontId="2"/>
  </si>
  <si>
    <t>●１年目</t>
    <rPh sb="2" eb="4">
      <t>ネンメ</t>
    </rPh>
    <phoneticPr fontId="2"/>
  </si>
  <si>
    <t>●２年目</t>
    <rPh sb="2" eb="4">
      <t>ネンメ</t>
    </rPh>
    <phoneticPr fontId="2"/>
  </si>
  <si>
    <t>●３年目</t>
    <rPh sb="2" eb="4">
      <t>ネンメ</t>
    </rPh>
    <phoneticPr fontId="2"/>
  </si>
  <si>
    <t>●４年目</t>
    <rPh sb="2" eb="4">
      <t>ネンメ</t>
    </rPh>
    <phoneticPr fontId="2"/>
  </si>
  <si>
    <t>●５年目</t>
    <rPh sb="2" eb="4">
      <t>ネンメ</t>
    </rPh>
    <phoneticPr fontId="2"/>
  </si>
  <si>
    <t>定例積立</t>
    <rPh sb="0" eb="2">
      <t>テイレイ</t>
    </rPh>
    <rPh sb="2" eb="4">
      <t>ツミタテ</t>
    </rPh>
    <phoneticPr fontId="2"/>
  </si>
  <si>
    <t>手当積立</t>
    <rPh sb="0" eb="2">
      <t>テアテ</t>
    </rPh>
    <rPh sb="2" eb="4">
      <t>ツミタテ</t>
    </rPh>
    <phoneticPr fontId="2"/>
  </si>
  <si>
    <t>※この表はあくまでシミュレーションです。実際の利息額をお約束するものではございません。</t>
    <rPh sb="3" eb="4">
      <t>ヒョウ</t>
    </rPh>
    <rPh sb="20" eb="22">
      <t>ジッサイ</t>
    </rPh>
    <rPh sb="23" eb="25">
      <t>リソク</t>
    </rPh>
    <rPh sb="25" eb="26">
      <t>ガク</t>
    </rPh>
    <rPh sb="28" eb="30">
      <t>ヤクソク</t>
    </rPh>
    <phoneticPr fontId="2"/>
  </si>
  <si>
    <t>●積立開始年月</t>
    <rPh sb="1" eb="3">
      <t>ツミタテ</t>
    </rPh>
    <rPh sb="3" eb="7">
      <t>カイシネンツキ</t>
    </rPh>
    <phoneticPr fontId="2"/>
  </si>
  <si>
    <t>●積立金額</t>
    <rPh sb="1" eb="3">
      <t>ツミタテ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</si>
  <si>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</si>
  <si>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入払金額</t>
    <rPh sb="0" eb="2">
      <t>イリハライ</t>
    </rPh>
    <rPh sb="2" eb="4">
      <t>キンガク</t>
    </rPh>
    <phoneticPr fontId="2"/>
  </si>
  <si>
    <t>利息組入前残高</t>
    <rPh sb="0" eb="2">
      <t>リソク</t>
    </rPh>
    <rPh sb="2" eb="4">
      <t>クミイ</t>
    </rPh>
    <rPh sb="4" eb="5">
      <t>マエ</t>
    </rPh>
    <rPh sb="5" eb="7">
      <t>ザンダカ</t>
    </rPh>
    <phoneticPr fontId="2"/>
  </si>
  <si>
    <t>利息組入後繰越残高</t>
    <rPh sb="0" eb="2">
      <t>リソク</t>
    </rPh>
    <rPh sb="2" eb="4">
      <t>クミイ</t>
    </rPh>
    <rPh sb="4" eb="5">
      <t>ゴ</t>
    </rPh>
    <rPh sb="5" eb="9">
      <t>クリコシザンダカ</t>
    </rPh>
    <phoneticPr fontId="2"/>
  </si>
  <si>
    <t>利息額・税額</t>
    <rPh sb="0" eb="2">
      <t>リソク</t>
    </rPh>
    <rPh sb="2" eb="3">
      <t>ガク</t>
    </rPh>
    <rPh sb="4" eb="6">
      <t>ゼイガク</t>
    </rPh>
    <phoneticPr fontId="2"/>
  </si>
  <si>
    <t>税額合計</t>
    <rPh sb="0" eb="2">
      <t>ゼイガク</t>
    </rPh>
    <rPh sb="2" eb="4">
      <t>ゴウケイ</t>
    </rPh>
    <phoneticPr fontId="2"/>
  </si>
  <si>
    <t>積立開始年</t>
    <rPh sb="0" eb="2">
      <t>ツミタテ</t>
    </rPh>
    <rPh sb="2" eb="4">
      <t>カイシ</t>
    </rPh>
    <rPh sb="4" eb="5">
      <t>ネン</t>
    </rPh>
    <phoneticPr fontId="2"/>
  </si>
  <si>
    <t>積立開始月</t>
    <rPh sb="0" eb="2">
      <t>ツミタテ</t>
    </rPh>
    <rPh sb="2" eb="4">
      <t>カイシ</t>
    </rPh>
    <rPh sb="4" eb="5">
      <t>ツキ</t>
    </rPh>
    <phoneticPr fontId="2"/>
  </si>
  <si>
    <t>●６年目</t>
    <rPh sb="2" eb="4">
      <t>ネンメ</t>
    </rPh>
    <phoneticPr fontId="2"/>
  </si>
  <si>
    <t>●７年目</t>
    <rPh sb="2" eb="4">
      <t>ネンメ</t>
    </rPh>
    <phoneticPr fontId="2"/>
  </si>
  <si>
    <t>●８年目</t>
    <rPh sb="2" eb="4">
      <t>ネンメ</t>
    </rPh>
    <phoneticPr fontId="2"/>
  </si>
  <si>
    <t>●９年目</t>
    <rPh sb="2" eb="4">
      <t>ネンメ</t>
    </rPh>
    <phoneticPr fontId="2"/>
  </si>
  <si>
    <t>●10年目</t>
    <rPh sb="3" eb="5">
      <t>ネンメ</t>
    </rPh>
    <phoneticPr fontId="2"/>
  </si>
  <si>
    <t>積立開始年月及び積立金額を入力することで、貯金残高と利息額のシミュレーションが可能です。積立計画の参考としてご活用ください。</t>
    <rPh sb="0" eb="2">
      <t>ツミタテ</t>
    </rPh>
    <rPh sb="2" eb="4">
      <t>カイシ</t>
    </rPh>
    <rPh sb="4" eb="6">
      <t>ネンツキ</t>
    </rPh>
    <rPh sb="6" eb="7">
      <t>オヨ</t>
    </rPh>
    <rPh sb="8" eb="12">
      <t>ツミタテキンガク</t>
    </rPh>
    <rPh sb="13" eb="15">
      <t>ニュウリョク</t>
    </rPh>
    <rPh sb="21" eb="23">
      <t>チョキン</t>
    </rPh>
    <rPh sb="23" eb="25">
      <t>ザンダカ</t>
    </rPh>
    <rPh sb="26" eb="29">
      <t>リソクガク</t>
    </rPh>
    <rPh sb="39" eb="41">
      <t>カノウ</t>
    </rPh>
    <rPh sb="44" eb="46">
      <t>ツミタテ</t>
    </rPh>
    <rPh sb="46" eb="48">
      <t>ケイカク</t>
    </rPh>
    <rPh sb="49" eb="51">
      <t>サンコウ</t>
    </rPh>
    <rPh sb="55" eb="57">
      <t>カツヨウ</t>
    </rPh>
    <phoneticPr fontId="2"/>
  </si>
  <si>
    <t>　　　　　　◇ ◆ ◇ 共済貯金　積立シミュレーション ◇ ◆ ◇</t>
    <rPh sb="12" eb="14">
      <t>キョウサイ</t>
    </rPh>
    <rPh sb="14" eb="16">
      <t>チョキン</t>
    </rPh>
    <rPh sb="17" eb="19">
      <t>ツミタテ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</si>
</sst>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0;[Red]0"/>
    <numFmt numFmtId="178" formatCode="0.000%"/>
    <numFmt numFmtId="179" formatCode="#,##0;[Red]#,##0"/>
    <numFmt numFmtId="180" formatCode="#,##0&quot;円&quot;;[Red]#,##0&quot;円&quot;"/>
    <numFmt numFmtId="181" formatCode="0&quot;年&quot;;[Red]0&quot;年&quot;"/>
    <numFmt numFmtId="182" formatCode="0&quot;月&quot;;[Red]0&quot;月&quot;"/>
    <numFmt numFmtId="183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000099"/>
      <name val="ＭＳ 明朝"/>
      <family val="1"/>
      <charset val="128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80" fontId="3" fillId="3" borderId="1" xfId="0" applyNumberFormat="1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3" fontId="3" fillId="2" borderId="0" xfId="0" applyNumberFormat="1" applyFont="1" applyFill="1">
      <alignment vertical="center"/>
    </xf>
    <xf numFmtId="38" fontId="3" fillId="2" borderId="0" xfId="1" applyFont="1" applyFill="1" applyProtection="1">
      <alignment vertical="center"/>
    </xf>
    <xf numFmtId="177" fontId="3" fillId="2" borderId="0" xfId="1" applyNumberFormat="1" applyFont="1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vertical="center"/>
    </xf>
    <xf numFmtId="177" fontId="3" fillId="2" borderId="0" xfId="1" applyNumberFormat="1" applyFont="1" applyFill="1" applyBorder="1" applyProtection="1">
      <alignment vertical="center"/>
    </xf>
    <xf numFmtId="38" fontId="3" fillId="2" borderId="0" xfId="1" applyFont="1" applyFill="1" applyBorder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182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>
      <alignment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4" fontId="3" fillId="2" borderId="1" xfId="0" applyNumberFormat="1" applyFont="1" applyFill="1" applyBorder="1" applyAlignment="1" applyProtection="1">
      <alignment horizontal="center" vertical="center"/>
      <protection hidden="1"/>
    </xf>
    <xf numFmtId="176" fontId="3" fillId="2" borderId="1" xfId="0" applyNumberFormat="1" applyFont="1" applyFill="1" applyBorder="1" applyProtection="1">
      <alignment vertical="center"/>
      <protection hidden="1"/>
    </xf>
    <xf numFmtId="14" fontId="3" fillId="2" borderId="15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Protection="1">
      <alignment vertical="center"/>
      <protection hidden="1"/>
    </xf>
    <xf numFmtId="177" fontId="3" fillId="2" borderId="1" xfId="0" applyNumberFormat="1" applyFont="1" applyFill="1" applyBorder="1" applyProtection="1">
      <alignment vertical="center"/>
      <protection hidden="1"/>
    </xf>
    <xf numFmtId="3" fontId="3" fillId="2" borderId="1" xfId="0" applyNumberFormat="1" applyFont="1" applyFill="1" applyBorder="1" applyProtection="1">
      <alignment vertical="center"/>
      <protection hidden="1"/>
    </xf>
    <xf numFmtId="38" fontId="3" fillId="2" borderId="1" xfId="1" applyFont="1" applyFill="1" applyBorder="1" applyProtection="1">
      <alignment vertical="center"/>
      <protection hidden="1"/>
    </xf>
    <xf numFmtId="9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4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83" fontId="3" fillId="2" borderId="1" xfId="0" applyNumberFormat="1" applyFont="1" applyFill="1" applyBorder="1" applyProtection="1">
      <alignment vertical="center"/>
      <protection hidden="1"/>
    </xf>
    <xf numFmtId="0" fontId="3" fillId="2" borderId="4" xfId="0" applyFont="1" applyFill="1" applyBorder="1">
      <alignment vertical="center"/>
    </xf>
    <xf numFmtId="3" fontId="3" fillId="2" borderId="4" xfId="0" applyNumberFormat="1" applyFont="1" applyFill="1" applyBorder="1">
      <alignment vertical="center"/>
    </xf>
    <xf numFmtId="177" fontId="3" fillId="2" borderId="0" xfId="1" applyNumberFormat="1" applyFont="1" applyFill="1" applyProtection="1">
      <alignment vertical="center"/>
    </xf>
    <xf numFmtId="181" fontId="3" fillId="4" borderId="1" xfId="0" applyNumberFormat="1" applyFont="1" applyFill="1" applyBorder="1" applyAlignment="1" applyProtection="1">
      <alignment horizontal="center" vertical="center"/>
      <protection locked="0"/>
    </xf>
    <xf numFmtId="18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hidden="1"/>
    </xf>
    <xf numFmtId="177" fontId="3" fillId="5" borderId="1" xfId="0" applyNumberFormat="1" applyFont="1" applyFill="1" applyBorder="1" applyAlignment="1" applyProtection="1">
      <alignment horizontal="center" vertical="center"/>
      <protection hidden="1"/>
    </xf>
    <xf numFmtId="14" fontId="3" fillId="5" borderId="1" xfId="0" applyNumberFormat="1" applyFont="1" applyFill="1" applyBorder="1" applyAlignment="1" applyProtection="1">
      <alignment horizontal="center" vertical="center"/>
      <protection hidden="1"/>
    </xf>
    <xf numFmtId="176" fontId="3" fillId="5" borderId="1" xfId="0" applyNumberFormat="1" applyFont="1" applyFill="1" applyBorder="1" applyProtection="1">
      <alignment vertical="center"/>
      <protection hidden="1"/>
    </xf>
    <xf numFmtId="0" fontId="3" fillId="5" borderId="1" xfId="0" applyFont="1" applyFill="1" applyBorder="1" applyAlignment="1">
      <alignment horizontal="center" vertical="center" shrinkToFit="1"/>
    </xf>
    <xf numFmtId="183" fontId="3" fillId="5" borderId="1" xfId="0" applyNumberFormat="1" applyFont="1" applyFill="1" applyBorder="1" applyProtection="1">
      <alignment vertical="center"/>
      <protection hidden="1"/>
    </xf>
    <xf numFmtId="0" fontId="3" fillId="5" borderId="1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3" fontId="3" fillId="5" borderId="6" xfId="0" applyNumberFormat="1" applyFont="1" applyFill="1" applyBorder="1" applyProtection="1">
      <alignment vertical="center"/>
      <protection hidden="1"/>
    </xf>
    <xf numFmtId="3" fontId="3" fillId="5" borderId="5" xfId="0" applyNumberFormat="1" applyFont="1" applyFill="1" applyBorder="1" applyProtection="1">
      <alignment vertical="center"/>
      <protection hidden="1"/>
    </xf>
    <xf numFmtId="0" fontId="3" fillId="5" borderId="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3" fontId="3" fillId="5" borderId="8" xfId="0" applyNumberFormat="1" applyFont="1" applyFill="1" applyBorder="1" applyProtection="1">
      <alignment vertical="center"/>
      <protection hidden="1"/>
    </xf>
    <xf numFmtId="0" fontId="3" fillId="5" borderId="17" xfId="0" applyFont="1" applyFill="1" applyBorder="1" applyAlignment="1">
      <alignment horizontal="center" vertical="center"/>
    </xf>
    <xf numFmtId="3" fontId="3" fillId="5" borderId="18" xfId="0" applyNumberFormat="1" applyFont="1" applyFill="1" applyBorder="1" applyProtection="1">
      <alignment vertical="center"/>
      <protection hidden="1"/>
    </xf>
    <xf numFmtId="55" fontId="6" fillId="2" borderId="0" xfId="0" applyNumberFormat="1" applyFont="1" applyFill="1" applyProtection="1">
      <alignment vertical="center"/>
      <protection hidden="1"/>
    </xf>
    <xf numFmtId="10" fontId="3" fillId="0" borderId="1" xfId="0" applyNumberFormat="1" applyFont="1" applyBorder="1" applyProtection="1">
      <alignment vertical="center"/>
      <protection locked="0"/>
    </xf>
    <xf numFmtId="9" fontId="3" fillId="0" borderId="1" xfId="0" applyNumberFormat="1" applyFont="1" applyBorder="1" applyProtection="1">
      <alignment vertical="center"/>
      <protection locked="0"/>
    </xf>
    <xf numFmtId="180" fontId="4" fillId="5" borderId="9" xfId="0" applyNumberFormat="1" applyFont="1" applyFill="1" applyBorder="1" applyProtection="1">
      <alignment vertical="center"/>
      <protection hidden="1"/>
    </xf>
    <xf numFmtId="180" fontId="4" fillId="5" borderId="10" xfId="0" applyNumberFormat="1" applyFont="1" applyFill="1" applyBorder="1" applyProtection="1">
      <alignment vertical="center"/>
      <protection hidden="1"/>
    </xf>
    <xf numFmtId="180" fontId="4" fillId="5" borderId="11" xfId="0" applyNumberFormat="1" applyFont="1" applyFill="1" applyBorder="1" applyProtection="1">
      <alignment vertical="center"/>
      <protection hidden="1"/>
    </xf>
    <xf numFmtId="180" fontId="4" fillId="5" borderId="12" xfId="0" applyNumberFormat="1" applyFont="1" applyFill="1" applyBorder="1" applyProtection="1">
      <alignment vertical="center"/>
      <protection hidden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5" borderId="7" xfId="0" applyFont="1" applyFill="1" applyBorder="1">
      <alignment vertical="center"/>
    </xf>
    <xf numFmtId="0" fontId="3" fillId="5" borderId="8" xfId="0" applyFont="1" applyFill="1" applyBorder="1">
      <alignment vertical="center"/>
    </xf>
    <xf numFmtId="178" fontId="3" fillId="0" borderId="13" xfId="0" applyNumberFormat="1" applyFont="1" applyBorder="1" applyProtection="1">
      <alignment vertical="center"/>
      <protection locked="0"/>
    </xf>
    <xf numFmtId="178" fontId="3" fillId="0" borderId="18" xfId="0" applyNumberFormat="1" applyFont="1" applyBorder="1" applyProtection="1">
      <alignment vertical="center"/>
      <protection locked="0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179" fontId="3" fillId="6" borderId="21" xfId="0" applyNumberFormat="1" applyFont="1" applyFill="1" applyBorder="1" applyProtection="1">
      <alignment vertical="center"/>
      <protection hidden="1"/>
    </xf>
    <xf numFmtId="179" fontId="3" fillId="6" borderId="22" xfId="0" applyNumberFormat="1" applyFont="1" applyFill="1" applyBorder="1" applyProtection="1">
      <alignment vertical="center"/>
      <protection hidden="1"/>
    </xf>
    <xf numFmtId="38" fontId="3" fillId="2" borderId="1" xfId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4" xfId="0" applyNumberFormat="1" applyFont="1" applyFill="1" applyBorder="1" applyAlignment="1">
      <alignment horizontal="center" vertical="center" wrapText="1"/>
    </xf>
    <xf numFmtId="176" fontId="3" fillId="5" borderId="15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33"/>
      <color rgb="FF99CC00"/>
      <color rgb="FFFFFF99"/>
      <color rgb="FFCCFFCC"/>
      <color rgb="FFCCECFF"/>
      <color rgb="FF99FF66"/>
      <color rgb="FF0000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0ADC-BBB4-4630-815E-BDDD55BDB7B0}">
  <sheetPr>
    <tabColor theme="7"/>
  </sheetPr>
  <dimension ref="A1:T201"/>
  <sheetViews>
    <sheetView showGridLines="0" tabSelected="1" zoomScaleNormal="100" zoomScaleSheetLayoutView="100" workbookViewId="0">
      <selection activeCell="E6" sqref="E6"/>
    </sheetView>
  </sheetViews>
  <sheetFormatPr defaultRowHeight="18" customHeight="1"/>
  <cols>
    <col min="1" max="1" width="8.5" style="3" bestFit="1" customWidth="1"/>
    <col min="2" max="2" width="5.625" style="3" customWidth="1"/>
    <col min="3" max="4" width="3.25" style="3" bestFit="1" customWidth="1"/>
    <col min="5" max="5" width="14.125" style="3" bestFit="1" customWidth="1"/>
    <col min="6" max="7" width="12.625" style="3" customWidth="1"/>
    <col min="8" max="8" width="10.25" style="3" hidden="1" customWidth="1"/>
    <col min="9" max="10" width="8.5" style="3" hidden="1" customWidth="1"/>
    <col min="11" max="11" width="12.625" style="3" hidden="1" customWidth="1"/>
    <col min="12" max="12" width="12.625" style="4" hidden="1" customWidth="1"/>
    <col min="13" max="13" width="8.5" style="5" hidden="1" customWidth="1"/>
    <col min="14" max="14" width="5" style="29" hidden="1" customWidth="1"/>
    <col min="15" max="15" width="3.25" style="5" hidden="1" customWidth="1"/>
    <col min="16" max="16" width="10.625" style="5" customWidth="1"/>
    <col min="17" max="20" width="10.625" style="3" customWidth="1"/>
    <col min="21" max="25" width="10.75" style="3" customWidth="1"/>
    <col min="26" max="16384" width="9" style="3"/>
  </cols>
  <sheetData>
    <row r="1" spans="1:20" ht="24" customHeight="1">
      <c r="A1" s="2" t="s">
        <v>48</v>
      </c>
      <c r="M1" s="5" t="s">
        <v>8</v>
      </c>
      <c r="N1" s="6" t="s">
        <v>9</v>
      </c>
      <c r="O1" s="7" t="s">
        <v>10</v>
      </c>
    </row>
    <row r="2" spans="1:20" ht="18" customHeight="1">
      <c r="A2" s="3" t="s">
        <v>47</v>
      </c>
      <c r="M2" s="5" t="s">
        <v>16</v>
      </c>
      <c r="N2" s="8">
        <v>2024</v>
      </c>
      <c r="O2" s="9">
        <v>4</v>
      </c>
    </row>
    <row r="3" spans="1:20" ht="18" customHeight="1">
      <c r="A3" s="3" t="s">
        <v>31</v>
      </c>
      <c r="M3" s="5" t="s">
        <v>17</v>
      </c>
      <c r="N3" s="8">
        <v>2025</v>
      </c>
      <c r="O3" s="9">
        <v>5</v>
      </c>
    </row>
    <row r="4" spans="1:20" ht="18" customHeight="1">
      <c r="M4" s="5" t="s">
        <v>18</v>
      </c>
      <c r="N4" s="8">
        <v>2026</v>
      </c>
      <c r="O4" s="9">
        <v>6</v>
      </c>
    </row>
    <row r="5" spans="1:20" ht="18" customHeight="1" thickBot="1">
      <c r="B5" s="3" t="s">
        <v>32</v>
      </c>
      <c r="G5" s="48" t="str">
        <f>IF(OR($E$6="",$E$7=""),"",CONCATENATE("★",ROUNDDOWN(DATEDIF(DATEVALUE(CONCATENATE($B$16,"/",$C$16,"/",$D$16)),$E$110,"M")/12,0),"年",MOD(DATEDIF(DATEVALUE(CONCATENATE($B$16,"/",$C$16,"/",$D$16)),$E$110,"M"),12),"か月後の共済貯金残高"))</f>
        <v/>
      </c>
      <c r="M5" s="5" t="s">
        <v>19</v>
      </c>
      <c r="N5" s="8">
        <v>2027</v>
      </c>
      <c r="O5" s="9">
        <v>7</v>
      </c>
      <c r="R5" s="48" t="str">
        <f>IF(OR($E$6="",$E$7=""),"",CONCATENATE("★",ROUNDDOWN(DATEDIF(DATEVALUE(CONCATENATE($B$16,"/",$C$16,"/",$D$16)),$E$110,"M")/12,0),"年",MOD(DATEDIF(DATEVALUE(CONCATENATE($B$16,"/",$C$16,"/",$D$16)),$E$110,"M"),12),"か月後までの利息累計額(税引後)"))</f>
        <v/>
      </c>
    </row>
    <row r="6" spans="1:20" ht="18" customHeight="1" thickTop="1">
      <c r="B6" s="55" t="s">
        <v>40</v>
      </c>
      <c r="C6" s="55"/>
      <c r="D6" s="55"/>
      <c r="E6" s="30"/>
      <c r="M6" s="11" t="s">
        <v>20</v>
      </c>
      <c r="N6" s="8">
        <v>2028</v>
      </c>
      <c r="O6" s="9">
        <v>8</v>
      </c>
      <c r="P6" s="51" t="str">
        <f>IF(Q105="","",Q105)</f>
        <v/>
      </c>
      <c r="Q6" s="52"/>
      <c r="S6" s="51" t="str">
        <f>IF($Q$105="","",SUM($R$26,$R$44,$R$63,$R$82,$R$101))</f>
        <v/>
      </c>
      <c r="T6" s="52"/>
    </row>
    <row r="7" spans="1:20" ht="18" customHeight="1" thickBot="1">
      <c r="B7" s="55" t="s">
        <v>41</v>
      </c>
      <c r="C7" s="55"/>
      <c r="D7" s="55"/>
      <c r="E7" s="31"/>
      <c r="M7" s="7" t="s">
        <v>21</v>
      </c>
      <c r="N7" s="8">
        <v>2029</v>
      </c>
      <c r="O7" s="9">
        <v>9</v>
      </c>
      <c r="P7" s="53"/>
      <c r="Q7" s="54"/>
      <c r="S7" s="53"/>
      <c r="T7" s="54"/>
    </row>
    <row r="8" spans="1:20" ht="18" customHeight="1" thickTop="1">
      <c r="E8" s="12"/>
      <c r="M8" s="9"/>
      <c r="N8" s="8">
        <v>2030</v>
      </c>
      <c r="O8" s="9">
        <v>10</v>
      </c>
      <c r="S8" s="4"/>
    </row>
    <row r="9" spans="1:20" ht="18" customHeight="1" thickBot="1">
      <c r="B9" s="3" t="s">
        <v>33</v>
      </c>
      <c r="G9" s="48" t="str">
        <f>IF(OR($E$6="",$E$7=""),"",CONCATENATE("★",ROUNDDOWN(DATEDIF(DATEVALUE(CONCATENATE($B$16,"/",$C$16,"/",$D$16)),$E$200+7,"M")/12,0),"年",MOD(DATEDIF(DATEVALUE(CONCATENATE($B$16,"/",$C$16,"/",$D$16)),$E$200+7,"M"),12),"か月後の共済貯金残高"))</f>
        <v/>
      </c>
      <c r="M9" s="9"/>
      <c r="N9" s="8">
        <v>2031</v>
      </c>
      <c r="O9" s="9">
        <v>11</v>
      </c>
      <c r="R9" s="48" t="str">
        <f>IF(OR($E$6="",$E$7=""),"",CONCATENATE("★",ROUNDDOWN(DATEDIF(DATEVALUE(CONCATENATE($B$16,"/",$C$16,"/",$D$16)),$E$200+7,"M")/12,0),"年",MOD(DATEDIF(DATEVALUE(CONCATENATE($B$16,"/",$C$16,"/",$D$16)),$E$200+7,"M"),12),"か月後までの利息累計額(税引後)"))</f>
        <v/>
      </c>
    </row>
    <row r="10" spans="1:20" ht="18" customHeight="1" thickTop="1">
      <c r="B10" s="55" t="s">
        <v>29</v>
      </c>
      <c r="C10" s="55"/>
      <c r="D10" s="55"/>
      <c r="E10" s="1"/>
      <c r="M10" s="9"/>
      <c r="N10" s="8">
        <v>2032</v>
      </c>
      <c r="O10" s="9">
        <v>12</v>
      </c>
      <c r="P10" s="51" t="str">
        <f>IF(Q200="","",Q200)</f>
        <v/>
      </c>
      <c r="Q10" s="52"/>
      <c r="S10" s="51" t="str">
        <f>IF($Q$200="","",SUM($R$26,$R$44,$R$63,$R$82,$R$101,$R$120,$R$139,$R$158,$R$177,$R$196))</f>
        <v/>
      </c>
      <c r="T10" s="52"/>
    </row>
    <row r="11" spans="1:20" ht="18" customHeight="1" thickBot="1">
      <c r="B11" s="55" t="s">
        <v>30</v>
      </c>
      <c r="C11" s="55"/>
      <c r="D11" s="55"/>
      <c r="E11" s="1"/>
      <c r="M11" s="9"/>
      <c r="N11" s="8">
        <v>2033</v>
      </c>
      <c r="O11" s="9">
        <v>1</v>
      </c>
      <c r="P11" s="53"/>
      <c r="Q11" s="54"/>
      <c r="S11" s="53"/>
      <c r="T11" s="54"/>
    </row>
    <row r="12" spans="1:20" ht="18" customHeight="1" thickTop="1">
      <c r="M12" s="9"/>
      <c r="N12" s="8">
        <v>2034</v>
      </c>
      <c r="O12" s="9">
        <v>2</v>
      </c>
    </row>
    <row r="13" spans="1:20" ht="18" customHeight="1">
      <c r="A13" s="3" t="s">
        <v>24</v>
      </c>
      <c r="M13" s="9"/>
      <c r="N13" s="8">
        <v>2035</v>
      </c>
      <c r="O13" s="9">
        <v>3</v>
      </c>
    </row>
    <row r="14" spans="1:20" ht="18" customHeight="1">
      <c r="A14" s="68" t="s">
        <v>23</v>
      </c>
      <c r="B14" s="68" t="s">
        <v>13</v>
      </c>
      <c r="C14" s="68"/>
      <c r="D14" s="68"/>
      <c r="E14" s="68" t="s">
        <v>22</v>
      </c>
      <c r="F14" s="69" t="s">
        <v>34</v>
      </c>
      <c r="G14" s="71" t="s">
        <v>35</v>
      </c>
      <c r="H14" s="55" t="s">
        <v>0</v>
      </c>
      <c r="I14" s="55" t="s">
        <v>1</v>
      </c>
      <c r="J14" s="55" t="s">
        <v>2</v>
      </c>
      <c r="K14" s="56" t="s">
        <v>3</v>
      </c>
      <c r="L14" s="67" t="s">
        <v>12</v>
      </c>
      <c r="M14" s="9"/>
      <c r="N14" s="8">
        <v>2036</v>
      </c>
      <c r="O14" s="9"/>
      <c r="Q14" s="32" t="s">
        <v>7</v>
      </c>
      <c r="R14" s="49">
        <v>1.4999999999999999E-2</v>
      </c>
    </row>
    <row r="15" spans="1:20" ht="18" customHeight="1">
      <c r="A15" s="68"/>
      <c r="B15" s="32" t="s">
        <v>9</v>
      </c>
      <c r="C15" s="32" t="s">
        <v>10</v>
      </c>
      <c r="D15" s="32" t="s">
        <v>11</v>
      </c>
      <c r="E15" s="68"/>
      <c r="F15" s="70"/>
      <c r="G15" s="71"/>
      <c r="H15" s="55"/>
      <c r="I15" s="55"/>
      <c r="J15" s="55"/>
      <c r="K15" s="56"/>
      <c r="L15" s="67"/>
      <c r="M15" s="9"/>
      <c r="N15" s="8">
        <v>2037</v>
      </c>
      <c r="O15" s="9"/>
      <c r="P15" s="3"/>
      <c r="S15" s="13"/>
    </row>
    <row r="16" spans="1:20" ht="18" customHeight="1">
      <c r="A16" s="33" t="str">
        <f>IF(B16="","",IF(C16=12,"手当積立","定例積立"))</f>
        <v/>
      </c>
      <c r="B16" s="34" t="str">
        <f>IF(E6="","",E6)</f>
        <v/>
      </c>
      <c r="C16" s="34" t="str">
        <f>IF(E7="","",E7)</f>
        <v/>
      </c>
      <c r="D16" s="33" t="str">
        <f>IF(C16="","",1)</f>
        <v/>
      </c>
      <c r="E16" s="35" t="str">
        <f t="shared" ref="E16:E19" si="0">IF(OR(A16="",B16="",C16=""),"",IF(A16="定例積立",CONCATENATE(B16,"/",C16,"/","25"),IF(AND(A16="手当積立",C16=6),CONCATENATE(B16,"/",SUM(C16,1),"/","5"),IF(AND(A16="手当積立",C16=12),CONCATENATE(B16,"/",C16,"/","15"),CONCATENATE(B16,"/",C16,"/",D16)))))</f>
        <v/>
      </c>
      <c r="F16" s="36" t="str">
        <f>IF(ISERROR(VLOOKUP(A16,$B$10:$E$11,4,FALSE)),"",VLOOKUP(A16,$B$10:$E$11,4,FALSE))</f>
        <v/>
      </c>
      <c r="G16" s="36" t="str">
        <f>IF(A16="","",F16)</f>
        <v/>
      </c>
      <c r="H16" s="17" t="str">
        <f>IF(E16="","",IF(AND(C16&gt;=4,ISERROR(INDEX(E16:E29,MATCH($M$7,A16:A29,0)))),CONCATENATE(SUM(B16,1),"/3/31"),IF(AND(C16&lt;=3,ISERROR(INDEX(E16:E29,MATCH($M$7,A16:A29,0)))),CONCATENATE(B16,"/3/31"),INDEX(E16:E29,MATCH($M$7,A16:A29,0)))))</f>
        <v/>
      </c>
      <c r="I16" s="18" t="str">
        <f t="shared" ref="I16:I29" si="1">IF(E16="","",SUM((H16-E16),1))</f>
        <v/>
      </c>
      <c r="J16" s="19" t="str">
        <f>IF(OR(A16="",C16=""),"",H16-DATEVALUE(CONCATENATE(SUM(YEAR(H16),-1),"/3/31")))</f>
        <v/>
      </c>
      <c r="K16" s="20">
        <f>IF(ISERROR(ROUNDDOWN(G16/100,0)*100),0,ROUNDDOWN(G16/100,0)*100)</f>
        <v>0</v>
      </c>
      <c r="L16" s="21">
        <f t="shared" ref="L16:L29" si="2">IFERROR(ROUNDDOWN(K16*I16/J16,0),0)</f>
        <v>0</v>
      </c>
      <c r="M16" s="9"/>
      <c r="N16" s="8">
        <v>2038</v>
      </c>
      <c r="O16" s="9"/>
      <c r="P16" s="3"/>
      <c r="Q16" s="57" t="s">
        <v>14</v>
      </c>
      <c r="R16" s="58"/>
      <c r="S16" s="22"/>
    </row>
    <row r="17" spans="1:20" ht="18" customHeight="1">
      <c r="A17" s="33" t="str">
        <f>IF(B17="","",IF(AND(C16=6,C17=6),"手当積立",IF(AND(C17=12,C18=12),"手当積立","定例積立")))</f>
        <v/>
      </c>
      <c r="B17" s="34" t="str">
        <f>IF(C17="","",IF(AND(C15=12,C16=12),SUM(B16,1),B16))</f>
        <v/>
      </c>
      <c r="C17" s="34" t="str">
        <f>IF(OR(C16=3,C16=""),"",IF(OR(C16=6,C16=12),C16,SUM(C16,1)))</f>
        <v/>
      </c>
      <c r="D17" s="32"/>
      <c r="E17" s="35" t="str">
        <f t="shared" si="0"/>
        <v/>
      </c>
      <c r="F17" s="36" t="str">
        <f t="shared" ref="F17:F29" si="3">IF(ISERROR(VLOOKUP(A17,$B$10:$E$11,4,FALSE)),"",VLOOKUP(A17,$B$10:$E$11,4,FALSE))</f>
        <v/>
      </c>
      <c r="G17" s="36" t="str">
        <f>IF(A17="","",F17)</f>
        <v/>
      </c>
      <c r="H17" s="17" t="str">
        <f>IF(E17="","",IF(AND(C16&gt;=4,ISERROR(INDEX(E16:E29,MATCH($M$7,A16:A29,0)))),CONCATENATE(SUM(B16,1),"/3/31"),IF(AND(C16&lt;=3,ISERROR(INDEX(E16:E29,MATCH($M$7,A16:A29,0)))),CONCATENATE(B16,"/3/31"),INDEX(E16:E29,MATCH($M$7,A16:A29,0)))))</f>
        <v/>
      </c>
      <c r="I17" s="18" t="str">
        <f t="shared" si="1"/>
        <v/>
      </c>
      <c r="J17" s="19" t="str">
        <f t="shared" ref="J17:J29" si="4">IF(A17="","",H17-DATEVALUE(CONCATENATE(SUM(YEAR(H17),-1),"/3/31")))</f>
        <v/>
      </c>
      <c r="K17" s="20">
        <f t="shared" ref="K17:K29" si="5">IF(ISERROR(ROUNDDOWN(G17/100,0)*100),0,ROUNDDOWN(G17/100,0)*100)</f>
        <v>0</v>
      </c>
      <c r="L17" s="21">
        <f t="shared" si="2"/>
        <v>0</v>
      </c>
      <c r="M17" s="9"/>
      <c r="N17" s="8">
        <v>2039</v>
      </c>
      <c r="O17" s="9"/>
      <c r="P17" s="3"/>
      <c r="Q17" s="59">
        <v>0.15315000000000001</v>
      </c>
      <c r="R17" s="60"/>
    </row>
    <row r="18" spans="1:20" ht="18" customHeight="1">
      <c r="A18" s="33" t="str">
        <f t="shared" ref="A18:A28" si="6">IF(B18="","",IF(AND(C17=6,C18=6),"手当積立",IF(AND(C18=12,C19=12),"手当積立","定例積立")))</f>
        <v/>
      </c>
      <c r="B18" s="34" t="str">
        <f t="shared" ref="B18:B29" si="7">IF(C18="","",IF(AND(C16=12,C17=12),SUM(B17,1),B17))</f>
        <v/>
      </c>
      <c r="C18" s="34" t="str">
        <f>IF(OR(C17=3,C17=""),"",IF(AND(NOT(C16=6),C17=6),C17,IF(AND(NOT(C16=12),C17=12),12,IF(AND(C16=12,C17=12),1,SUM(C17,1)))))</f>
        <v/>
      </c>
      <c r="D18" s="32"/>
      <c r="E18" s="35" t="str">
        <f t="shared" si="0"/>
        <v/>
      </c>
      <c r="F18" s="36" t="str">
        <f t="shared" si="3"/>
        <v/>
      </c>
      <c r="G18" s="36" t="str">
        <f t="shared" ref="G18:G29" si="8">IF(A18="","",F18)</f>
        <v/>
      </c>
      <c r="H18" s="17" t="str">
        <f>IF(E18="","",IF(AND(C16&gt;=4,ISERROR(INDEX(E16:E29,MATCH($M$7,A16:A29,0)))),CONCATENATE(SUM(B16,1),"/3/31"),IF(AND(C16&lt;=3,ISERROR(INDEX(E16:E29,MATCH($M$7,A16:A29,0)))),CONCATENATE(B16,"/3/31"),INDEX(E16:E29,MATCH($M$7,A16:A29,0)))))</f>
        <v/>
      </c>
      <c r="I18" s="18" t="str">
        <f t="shared" si="1"/>
        <v/>
      </c>
      <c r="J18" s="19" t="str">
        <f t="shared" si="4"/>
        <v/>
      </c>
      <c r="K18" s="20">
        <f t="shared" si="5"/>
        <v>0</v>
      </c>
      <c r="L18" s="21">
        <f t="shared" si="2"/>
        <v>0</v>
      </c>
      <c r="M18" s="9"/>
      <c r="N18" s="8">
        <v>2040</v>
      </c>
      <c r="O18" s="9"/>
      <c r="P18" s="3"/>
    </row>
    <row r="19" spans="1:20" ht="18" customHeight="1">
      <c r="A19" s="33" t="str">
        <f t="shared" si="6"/>
        <v/>
      </c>
      <c r="B19" s="34" t="str">
        <f t="shared" si="7"/>
        <v/>
      </c>
      <c r="C19" s="34" t="str">
        <f t="shared" ref="C19:C29" si="9">IF(OR(C18=3,C18=""),"",IF(AND(NOT(C17=6),C18=6),C18,IF(AND(NOT(C17=12),C18=12),12,IF(AND(C17=12,C18=12),1,SUM(C18,1)))))</f>
        <v/>
      </c>
      <c r="D19" s="32"/>
      <c r="E19" s="35" t="str">
        <f t="shared" si="0"/>
        <v/>
      </c>
      <c r="F19" s="36" t="str">
        <f t="shared" si="3"/>
        <v/>
      </c>
      <c r="G19" s="36" t="str">
        <f t="shared" si="8"/>
        <v/>
      </c>
      <c r="H19" s="17" t="str">
        <f>IF(E19="","",IF(AND(C16&gt;=4,ISERROR(INDEX(E16:E29,MATCH($M$7,A16:A29,0)))),CONCATENATE(SUM(B16,1),"/3/31"),IF(AND(C16&lt;=3,ISERROR(INDEX(E16:E29,MATCH($M$7,A16:A29,0)))),CONCATENATE(B16,"/3/31"),INDEX(E16:E29,MATCH($M$7,A16:A29,0)))))</f>
        <v/>
      </c>
      <c r="I19" s="18" t="str">
        <f t="shared" si="1"/>
        <v/>
      </c>
      <c r="J19" s="19" t="str">
        <f t="shared" si="4"/>
        <v/>
      </c>
      <c r="K19" s="20">
        <f t="shared" si="5"/>
        <v>0</v>
      </c>
      <c r="L19" s="21">
        <f t="shared" si="2"/>
        <v>0</v>
      </c>
      <c r="M19" s="9"/>
      <c r="N19" s="8">
        <v>2041</v>
      </c>
      <c r="O19" s="9"/>
      <c r="P19" s="3"/>
      <c r="Q19" s="39" t="s">
        <v>6</v>
      </c>
      <c r="R19" s="50">
        <v>0.05</v>
      </c>
      <c r="S19" s="23"/>
      <c r="T19" s="23"/>
    </row>
    <row r="20" spans="1:20" ht="18" customHeight="1">
      <c r="A20" s="33" t="str">
        <f t="shared" si="6"/>
        <v/>
      </c>
      <c r="B20" s="34" t="str">
        <f t="shared" si="7"/>
        <v/>
      </c>
      <c r="C20" s="34" t="str">
        <f t="shared" si="9"/>
        <v/>
      </c>
      <c r="D20" s="32"/>
      <c r="E20" s="35" t="str">
        <f>IF(OR(A20="",B20="",C20=""),"",IF(A20="定例積立",CONCATENATE(B20,"/",C20,"/","25"),IF(AND(A20="手当積立",C20=6),CONCATENATE(B20,"/",SUM(C20,1),"/","5"),IF(AND(A20="手当積立",C20=12),CONCATENATE(B20,"/",C20,"/","15"),CONCATENATE(B20,"/",C20,"/",D20)))))</f>
        <v/>
      </c>
      <c r="F20" s="36" t="str">
        <f t="shared" si="3"/>
        <v/>
      </c>
      <c r="G20" s="36" t="str">
        <f t="shared" si="8"/>
        <v/>
      </c>
      <c r="H20" s="17" t="str">
        <f>IF(E20="","",IF(AND(C16&gt;=4,ISERROR(INDEX(E16:E29,MATCH($M$7,A16:A29,0)))),CONCATENATE(SUM(B16,1),"/3/31"),IF(AND(C16&lt;=3,ISERROR(INDEX(E16:E29,MATCH($M$7,A16:A29,0)))),CONCATENATE(B16,"/3/31"),INDEX(E16:E29,MATCH($M$7,A16:A29,0)))))</f>
        <v/>
      </c>
      <c r="I20" s="18" t="str">
        <f t="shared" si="1"/>
        <v/>
      </c>
      <c r="J20" s="19" t="str">
        <f t="shared" si="4"/>
        <v/>
      </c>
      <c r="K20" s="20">
        <f t="shared" si="5"/>
        <v>0</v>
      </c>
      <c r="L20" s="21">
        <f t="shared" si="2"/>
        <v>0</v>
      </c>
      <c r="M20" s="9"/>
      <c r="N20" s="8">
        <v>2042</v>
      </c>
      <c r="O20" s="9"/>
      <c r="P20" s="3"/>
      <c r="S20" s="4"/>
      <c r="T20" s="4"/>
    </row>
    <row r="21" spans="1:20" ht="18" customHeight="1">
      <c r="A21" s="33" t="str">
        <f t="shared" si="6"/>
        <v/>
      </c>
      <c r="B21" s="34" t="str">
        <f t="shared" si="7"/>
        <v/>
      </c>
      <c r="C21" s="34" t="str">
        <f t="shared" si="9"/>
        <v/>
      </c>
      <c r="D21" s="32"/>
      <c r="E21" s="35" t="str">
        <f t="shared" ref="E21:E29" si="10">IF(OR(A21="",B21="",C21=""),"",IF(A21="定例積立",CONCATENATE(B21,"/",C21,"/","25"),IF(AND(A21="手当積立",C21=6),CONCATENATE(B21,"/",SUM(C21,1),"/","5"),IF(AND(A21="手当積立",C21=12),CONCATENATE(B21,"/",C21,"/","15"),CONCATENATE(B21,"/",C21,"/",D21)))))</f>
        <v/>
      </c>
      <c r="F21" s="36" t="str">
        <f t="shared" si="3"/>
        <v/>
      </c>
      <c r="G21" s="36" t="str">
        <f t="shared" si="8"/>
        <v/>
      </c>
      <c r="H21" s="17" t="str">
        <f>IF(E21="","",IF(AND(C16&gt;=4,ISERROR(INDEX(E16:E29,MATCH($M$7,A16:A29,0)))),CONCATENATE(SUM(B16,1),"/3/31"),IF(AND(C16&lt;=3,ISERROR(INDEX(E16:E29,MATCH($M$7,A16:A29,0)))),CONCATENATE(B16,"/3/31"),INDEX(E16:E29,MATCH($M$7,A16:A29,0)))))</f>
        <v/>
      </c>
      <c r="I21" s="18" t="str">
        <f t="shared" si="1"/>
        <v/>
      </c>
      <c r="J21" s="19" t="str">
        <f t="shared" si="4"/>
        <v/>
      </c>
      <c r="K21" s="20">
        <f t="shared" si="5"/>
        <v>0</v>
      </c>
      <c r="L21" s="21">
        <f t="shared" si="2"/>
        <v>0</v>
      </c>
      <c r="M21" s="9"/>
      <c r="N21" s="8">
        <v>2043</v>
      </c>
      <c r="O21" s="9"/>
      <c r="P21" s="3"/>
      <c r="Q21" s="61" t="s">
        <v>38</v>
      </c>
      <c r="R21" s="62"/>
    </row>
    <row r="22" spans="1:20" ht="18" customHeight="1">
      <c r="A22" s="33" t="str">
        <f t="shared" si="6"/>
        <v/>
      </c>
      <c r="B22" s="34" t="str">
        <f t="shared" si="7"/>
        <v/>
      </c>
      <c r="C22" s="34" t="str">
        <f t="shared" si="9"/>
        <v/>
      </c>
      <c r="D22" s="32"/>
      <c r="E22" s="35" t="str">
        <f t="shared" si="10"/>
        <v/>
      </c>
      <c r="F22" s="36" t="str">
        <f t="shared" si="3"/>
        <v/>
      </c>
      <c r="G22" s="36" t="str">
        <f t="shared" si="8"/>
        <v/>
      </c>
      <c r="H22" s="17" t="str">
        <f>IF(E22="","",IF(AND(C16&gt;=4,ISERROR(INDEX(E16:E29,MATCH($M$7,A16:A29,0)))),CONCATENATE(SUM(B16,1),"/3/31"),IF(AND(C16&lt;=3,ISERROR(INDEX(E16:E29,MATCH($M$7,A16:A29,0)))),CONCATENATE(B16,"/3/31"),INDEX(E16:E29,MATCH($M$7,A16:A29,0)))))</f>
        <v/>
      </c>
      <c r="I22" s="18" t="str">
        <f t="shared" si="1"/>
        <v/>
      </c>
      <c r="J22" s="19" t="str">
        <f t="shared" si="4"/>
        <v/>
      </c>
      <c r="K22" s="20">
        <f t="shared" si="5"/>
        <v>0</v>
      </c>
      <c r="L22" s="21">
        <f t="shared" si="2"/>
        <v>0</v>
      </c>
      <c r="M22" s="9"/>
      <c r="N22" s="8">
        <v>2044</v>
      </c>
      <c r="O22" s="9"/>
      <c r="P22" s="3"/>
      <c r="Q22" s="40" t="s">
        <v>4</v>
      </c>
      <c r="R22" s="41">
        <f>ROUNDDOWN(L30*R14,0)</f>
        <v>0</v>
      </c>
    </row>
    <row r="23" spans="1:20" ht="18" customHeight="1">
      <c r="A23" s="33" t="str">
        <f t="shared" si="6"/>
        <v/>
      </c>
      <c r="B23" s="34" t="str">
        <f t="shared" si="7"/>
        <v/>
      </c>
      <c r="C23" s="34" t="str">
        <f t="shared" si="9"/>
        <v/>
      </c>
      <c r="D23" s="32"/>
      <c r="E23" s="35" t="str">
        <f t="shared" si="10"/>
        <v/>
      </c>
      <c r="F23" s="36" t="str">
        <f t="shared" si="3"/>
        <v/>
      </c>
      <c r="G23" s="36" t="str">
        <f t="shared" si="8"/>
        <v/>
      </c>
      <c r="H23" s="17" t="str">
        <f>IF(E23="","",IF(AND(C16&gt;=4,ISERROR(INDEX(E16:E29,MATCH($M$7,A16:A29,0)))),CONCATENATE(SUM(B16,1),"/3/31"),IF(AND(C16&lt;=3,ISERROR(INDEX(E16:E29,MATCH($M$7,A16:A29,0)))),CONCATENATE(B16,"/3/31"),INDEX(E16:E29,MATCH($M$7,A16:A29,0)))))</f>
        <v/>
      </c>
      <c r="I23" s="18" t="str">
        <f t="shared" si="1"/>
        <v/>
      </c>
      <c r="J23" s="19" t="str">
        <f t="shared" si="4"/>
        <v/>
      </c>
      <c r="K23" s="20">
        <f t="shared" si="5"/>
        <v>0</v>
      </c>
      <c r="L23" s="21">
        <f t="shared" si="2"/>
        <v>0</v>
      </c>
      <c r="M23" s="9"/>
      <c r="N23" s="8">
        <v>2045</v>
      </c>
      <c r="O23" s="9"/>
      <c r="P23" s="3"/>
      <c r="Q23" s="40" t="s">
        <v>5</v>
      </c>
      <c r="R23" s="42">
        <f>ROUNDDOWN(R22*Q17,0)</f>
        <v>0</v>
      </c>
    </row>
    <row r="24" spans="1:20" ht="18" customHeight="1">
      <c r="A24" s="33" t="str">
        <f t="shared" si="6"/>
        <v/>
      </c>
      <c r="B24" s="34" t="str">
        <f t="shared" si="7"/>
        <v/>
      </c>
      <c r="C24" s="34" t="str">
        <f t="shared" si="9"/>
        <v/>
      </c>
      <c r="D24" s="32"/>
      <c r="E24" s="35" t="str">
        <f t="shared" si="10"/>
        <v/>
      </c>
      <c r="F24" s="36" t="str">
        <f t="shared" si="3"/>
        <v/>
      </c>
      <c r="G24" s="36" t="str">
        <f t="shared" si="8"/>
        <v/>
      </c>
      <c r="H24" s="17" t="str">
        <f>IF(E24="","",IF(AND(C16&gt;=4,ISERROR(INDEX(E16:E29,MATCH($M$7,A16:A29,0)))),CONCATENATE(SUM(B16,1),"/3/31"),IF(AND(C16&lt;=3,ISERROR(INDEX(E16:E29,MATCH($M$7,A16:A29,0)))),CONCATENATE(B16,"/3/31"),INDEX(E16:E29,MATCH($M$7,A16:A29,0)))))</f>
        <v/>
      </c>
      <c r="I24" s="18" t="str">
        <f t="shared" si="1"/>
        <v/>
      </c>
      <c r="J24" s="19" t="str">
        <f t="shared" si="4"/>
        <v/>
      </c>
      <c r="K24" s="20">
        <f t="shared" si="5"/>
        <v>0</v>
      </c>
      <c r="L24" s="21">
        <f t="shared" si="2"/>
        <v>0</v>
      </c>
      <c r="M24" s="9"/>
      <c r="N24" s="8">
        <v>2046</v>
      </c>
      <c r="O24" s="9"/>
      <c r="P24" s="3"/>
      <c r="Q24" s="43" t="s">
        <v>6</v>
      </c>
      <c r="R24" s="41">
        <f>ROUNDDOWN(R22*R19,0)</f>
        <v>0</v>
      </c>
    </row>
    <row r="25" spans="1:20" ht="18" customHeight="1">
      <c r="A25" s="33" t="str">
        <f t="shared" si="6"/>
        <v/>
      </c>
      <c r="B25" s="34" t="str">
        <f t="shared" si="7"/>
        <v/>
      </c>
      <c r="C25" s="34" t="str">
        <f t="shared" si="9"/>
        <v/>
      </c>
      <c r="D25" s="32"/>
      <c r="E25" s="35" t="str">
        <f t="shared" si="10"/>
        <v/>
      </c>
      <c r="F25" s="36" t="str">
        <f t="shared" si="3"/>
        <v/>
      </c>
      <c r="G25" s="36" t="str">
        <f t="shared" si="8"/>
        <v/>
      </c>
      <c r="H25" s="17" t="str">
        <f>IF(E25="","",IF(AND(C16&gt;=4,ISERROR(INDEX(E16:E29,MATCH($M$7,A16:A29,0)))),CONCATENATE(SUM(B16,1),"/3/31"),IF(AND(C16&lt;=3,ISERROR(INDEX(E16:E29,MATCH($M$7,A16:A29,0)))),CONCATENATE(B16,"/3/31"),INDEX(E16:E29,MATCH($M$7,A16:A29,0)))))</f>
        <v/>
      </c>
      <c r="I25" s="18" t="str">
        <f t="shared" si="1"/>
        <v/>
      </c>
      <c r="J25" s="19" t="str">
        <f t="shared" si="4"/>
        <v/>
      </c>
      <c r="K25" s="20">
        <f t="shared" si="5"/>
        <v>0</v>
      </c>
      <c r="L25" s="21">
        <f t="shared" si="2"/>
        <v>0</v>
      </c>
      <c r="M25" s="9"/>
      <c r="N25" s="8">
        <v>2047</v>
      </c>
      <c r="P25" s="3"/>
      <c r="Q25" s="44" t="s">
        <v>39</v>
      </c>
      <c r="R25" s="45">
        <f>SUM(R23:R24)</f>
        <v>0</v>
      </c>
    </row>
    <row r="26" spans="1:20" ht="18" customHeight="1">
      <c r="A26" s="33" t="str">
        <f t="shared" si="6"/>
        <v/>
      </c>
      <c r="B26" s="34" t="str">
        <f t="shared" si="7"/>
        <v/>
      </c>
      <c r="C26" s="34" t="str">
        <f t="shared" si="9"/>
        <v/>
      </c>
      <c r="D26" s="32"/>
      <c r="E26" s="35" t="str">
        <f t="shared" si="10"/>
        <v/>
      </c>
      <c r="F26" s="36" t="str">
        <f t="shared" si="3"/>
        <v/>
      </c>
      <c r="G26" s="36" t="str">
        <f t="shared" si="8"/>
        <v/>
      </c>
      <c r="H26" s="17" t="str">
        <f>IF(E26="","",IF(AND(C16&gt;=4,ISERROR(INDEX(E16:E29,MATCH($M$7,A16:A29,0)))),CONCATENATE(SUM(B16,1),"/3/31"),IF(AND(C16&lt;=3,ISERROR(INDEX(E16:E29,MATCH($M$7,A16:A29,0)))),CONCATENATE(B16,"/3/31"),INDEX(E16:E29,MATCH($M$7,A16:A29,0)))))</f>
        <v/>
      </c>
      <c r="I26" s="18" t="str">
        <f t="shared" si="1"/>
        <v/>
      </c>
      <c r="J26" s="19" t="str">
        <f t="shared" si="4"/>
        <v/>
      </c>
      <c r="K26" s="20">
        <f t="shared" si="5"/>
        <v>0</v>
      </c>
      <c r="L26" s="21">
        <f t="shared" si="2"/>
        <v>0</v>
      </c>
      <c r="M26" s="9"/>
      <c r="N26" s="8">
        <v>2048</v>
      </c>
      <c r="P26" s="3"/>
      <c r="Q26" s="46" t="s">
        <v>15</v>
      </c>
      <c r="R26" s="47">
        <f>R22-R25</f>
        <v>0</v>
      </c>
    </row>
    <row r="27" spans="1:20" ht="18" customHeight="1">
      <c r="A27" s="33" t="str">
        <f t="shared" si="6"/>
        <v/>
      </c>
      <c r="B27" s="34" t="str">
        <f t="shared" si="7"/>
        <v/>
      </c>
      <c r="C27" s="34" t="str">
        <f t="shared" si="9"/>
        <v/>
      </c>
      <c r="D27" s="32"/>
      <c r="E27" s="35" t="str">
        <f t="shared" si="10"/>
        <v/>
      </c>
      <c r="F27" s="36" t="str">
        <f t="shared" si="3"/>
        <v/>
      </c>
      <c r="G27" s="36" t="str">
        <f t="shared" si="8"/>
        <v/>
      </c>
      <c r="H27" s="17" t="str">
        <f>IF(E27="","",IF(AND(C16&gt;=4,ISERROR(INDEX(E16:E29,MATCH($M$7,A16:A29,0)))),CONCATENATE(SUM(B16,1),"/3/31"),IF(AND(C16&lt;=3,ISERROR(INDEX(E16:E29,MATCH($M$7,A16:A29,0)))),CONCATENATE(B16,"/3/31"),INDEX(E16:E29,MATCH($M$7,A16:A29,0)))))</f>
        <v/>
      </c>
      <c r="I27" s="18" t="str">
        <f t="shared" si="1"/>
        <v/>
      </c>
      <c r="J27" s="19" t="str">
        <f t="shared" si="4"/>
        <v/>
      </c>
      <c r="K27" s="20">
        <f t="shared" si="5"/>
        <v>0</v>
      </c>
      <c r="L27" s="21">
        <f t="shared" si="2"/>
        <v>0</v>
      </c>
      <c r="M27" s="9"/>
      <c r="N27" s="8">
        <v>2049</v>
      </c>
      <c r="P27" s="3"/>
    </row>
    <row r="28" spans="1:20" ht="18" customHeight="1" thickBot="1">
      <c r="A28" s="33" t="str">
        <f t="shared" si="6"/>
        <v/>
      </c>
      <c r="B28" s="34" t="str">
        <f t="shared" si="7"/>
        <v/>
      </c>
      <c r="C28" s="34" t="str">
        <f t="shared" si="9"/>
        <v/>
      </c>
      <c r="D28" s="32"/>
      <c r="E28" s="35" t="str">
        <f t="shared" si="10"/>
        <v/>
      </c>
      <c r="F28" s="36" t="str">
        <f t="shared" si="3"/>
        <v/>
      </c>
      <c r="G28" s="36" t="str">
        <f t="shared" si="8"/>
        <v/>
      </c>
      <c r="H28" s="17" t="str">
        <f>IF(E28="","",IF(AND(C16&gt;=4,ISERROR(INDEX(E16:E29,MATCH($M$7,A16:A29,0)))),CONCATENATE(SUM(B16,1),"/3/31"),IF(AND(C16&lt;=3,ISERROR(INDEX(E16:E29,MATCH($M$7,A16:A29,0)))),CONCATENATE(B16,"/3/31"),INDEX(E16:E29,MATCH($M$7,A16:A29,0)))))</f>
        <v/>
      </c>
      <c r="I28" s="18" t="str">
        <f t="shared" si="1"/>
        <v/>
      </c>
      <c r="J28" s="19" t="str">
        <f t="shared" si="4"/>
        <v/>
      </c>
      <c r="K28" s="20">
        <f t="shared" si="5"/>
        <v>0</v>
      </c>
      <c r="L28" s="21">
        <f t="shared" si="2"/>
        <v>0</v>
      </c>
      <c r="M28" s="9"/>
      <c r="N28" s="8">
        <v>2050</v>
      </c>
      <c r="P28" s="3"/>
    </row>
    <row r="29" spans="1:20" ht="18" customHeight="1" thickTop="1">
      <c r="A29" s="33" t="str">
        <f>IF(B29="","",IF(AND(C28=6,C29=6),"手当積立",IF(C29=12,"手当積立","定例積立")))</f>
        <v/>
      </c>
      <c r="B29" s="34" t="str">
        <f t="shared" si="7"/>
        <v/>
      </c>
      <c r="C29" s="34" t="str">
        <f t="shared" si="9"/>
        <v/>
      </c>
      <c r="D29" s="32"/>
      <c r="E29" s="35" t="str">
        <f t="shared" si="10"/>
        <v/>
      </c>
      <c r="F29" s="36" t="str">
        <f t="shared" si="3"/>
        <v/>
      </c>
      <c r="G29" s="36" t="str">
        <f t="shared" si="8"/>
        <v/>
      </c>
      <c r="H29" s="17" t="str">
        <f>IF(E29="","",IF(AND(C16&gt;=4,ISERROR(INDEX(E16:E29,MATCH($M$7,A16:A29,0)))),CONCATENATE(SUM(B16,1),"/3/31"),IF(AND(C16&lt;=3,ISERROR(INDEX(E16:E29,MATCH($M$7,A16:A29,0)))),CONCATENATE(B16,"/3/31"),INDEX(E16:E29,MATCH($M$7,A16:A29,0)))))</f>
        <v/>
      </c>
      <c r="I29" s="18" t="str">
        <f t="shared" si="1"/>
        <v/>
      </c>
      <c r="J29" s="19" t="str">
        <f t="shared" si="4"/>
        <v/>
      </c>
      <c r="K29" s="20">
        <f t="shared" si="5"/>
        <v>0</v>
      </c>
      <c r="L29" s="21">
        <f t="shared" si="2"/>
        <v>0</v>
      </c>
      <c r="M29" s="9"/>
      <c r="N29" s="8">
        <v>2051</v>
      </c>
      <c r="P29" s="3"/>
      <c r="Q29" s="63" t="s">
        <v>37</v>
      </c>
      <c r="R29" s="64"/>
    </row>
    <row r="30" spans="1:20" ht="18" customHeight="1" thickBot="1">
      <c r="E30" s="24"/>
      <c r="F30" s="37" t="s">
        <v>36</v>
      </c>
      <c r="G30" s="38">
        <f>SUM(G16:G29)</f>
        <v>0</v>
      </c>
      <c r="H30" s="24"/>
      <c r="I30" s="27"/>
      <c r="J30" s="27"/>
      <c r="K30" s="28"/>
      <c r="L30" s="21">
        <f>SUM(L16:L29)</f>
        <v>0</v>
      </c>
      <c r="M30" s="9"/>
      <c r="N30" s="8">
        <v>2052</v>
      </c>
      <c r="P30" s="3"/>
      <c r="Q30" s="65" t="str">
        <f>IF(F16="","",SUM(G30,R26))</f>
        <v/>
      </c>
      <c r="R30" s="66"/>
    </row>
    <row r="31" spans="1:20" ht="18" customHeight="1" thickTop="1">
      <c r="A31" s="3" t="s">
        <v>25</v>
      </c>
      <c r="N31" s="8"/>
      <c r="O31" s="9"/>
    </row>
    <row r="32" spans="1:20" ht="18" customHeight="1">
      <c r="A32" s="55" t="s">
        <v>23</v>
      </c>
      <c r="B32" s="55" t="s">
        <v>13</v>
      </c>
      <c r="C32" s="55"/>
      <c r="D32" s="55"/>
      <c r="E32" s="55" t="s">
        <v>22</v>
      </c>
      <c r="F32" s="73" t="s">
        <v>34</v>
      </c>
      <c r="G32" s="72" t="s">
        <v>35</v>
      </c>
      <c r="H32" s="55" t="s">
        <v>0</v>
      </c>
      <c r="I32" s="55" t="s">
        <v>1</v>
      </c>
      <c r="J32" s="55" t="s">
        <v>2</v>
      </c>
      <c r="K32" s="56" t="s">
        <v>3</v>
      </c>
      <c r="L32" s="67" t="s">
        <v>12</v>
      </c>
      <c r="M32" s="11"/>
      <c r="N32" s="8"/>
      <c r="O32" s="9"/>
      <c r="Q32" s="32" t="s">
        <v>7</v>
      </c>
      <c r="R32" s="49">
        <v>1.4999999999999999E-2</v>
      </c>
    </row>
    <row r="33" spans="1:18" ht="18" customHeight="1">
      <c r="A33" s="55"/>
      <c r="B33" s="10" t="s">
        <v>9</v>
      </c>
      <c r="C33" s="10" t="s">
        <v>10</v>
      </c>
      <c r="D33" s="10" t="s">
        <v>11</v>
      </c>
      <c r="E33" s="55"/>
      <c r="F33" s="74"/>
      <c r="G33" s="72"/>
      <c r="H33" s="55"/>
      <c r="I33" s="55"/>
      <c r="J33" s="55"/>
      <c r="K33" s="56"/>
      <c r="L33" s="67"/>
      <c r="M33" s="7"/>
      <c r="N33" s="8"/>
      <c r="O33" s="9"/>
      <c r="P33" s="3"/>
    </row>
    <row r="34" spans="1:18" ht="18" customHeight="1">
      <c r="A34" s="14" t="str">
        <f>IF(B34="","",$M$2)</f>
        <v/>
      </c>
      <c r="B34" s="14" t="str">
        <f>IF(B16="","",YEAR(LOOKUP(2,1/(H16:H29&lt;&gt;""),H16:H29)))</f>
        <v/>
      </c>
      <c r="C34" s="14" t="str">
        <f>IF(B34="","",$O$2)</f>
        <v/>
      </c>
      <c r="D34" s="14" t="str">
        <f>IF(C34="","",1)</f>
        <v/>
      </c>
      <c r="E34" s="15" t="str">
        <f t="shared" ref="E34:E37" si="11">IF(OR(A34="",B34="",C34=""),"",IF(A34="定例積立",CONCATENATE(B34,"/",C34,"/","25"),IF(AND(A34="手当積立",C34=6),CONCATENATE(B34,"/",SUM(C34,1),"/","5"),IF(AND(A34="手当積立",C34=12),CONCATENATE(B34,"/",C34,"/","15"),CONCATENATE(B34,"/",C34,"/",D34)))))</f>
        <v/>
      </c>
      <c r="F34" s="16" t="str">
        <f>IF(Q30=0,"",Q30)</f>
        <v/>
      </c>
      <c r="G34" s="16" t="str">
        <f>IF(A34="","",F34)</f>
        <v/>
      </c>
      <c r="H34" s="17" t="str">
        <f>IF(B34="","",EOMONTH(LOOKUP(2,1/(H16:H29&lt;&gt;""),H16:H29),12))</f>
        <v/>
      </c>
      <c r="I34" s="18" t="str">
        <f>IF(E34="","",SUM((H34-E34),1))</f>
        <v/>
      </c>
      <c r="J34" s="19" t="str">
        <f t="shared" ref="J34:J48" si="12">IF(A34="","",H34-DATEVALUE(CONCATENATE(SUM(YEAR(H34),-1),"/3/31")))</f>
        <v/>
      </c>
      <c r="K34" s="20">
        <f>IF(ISERROR(ROUNDDOWN(G34/100,0)*100),0,ROUNDDOWN(G34/100,0)*100)</f>
        <v>0</v>
      </c>
      <c r="L34" s="21">
        <f t="shared" ref="L34:L48" si="13">IFERROR(ROUNDDOWN(K34*I34/J34,0),0)</f>
        <v>0</v>
      </c>
      <c r="M34" s="9"/>
      <c r="N34" s="8"/>
      <c r="O34" s="9"/>
      <c r="P34" s="3"/>
      <c r="Q34" s="57" t="s">
        <v>14</v>
      </c>
      <c r="R34" s="58"/>
    </row>
    <row r="35" spans="1:18" ht="18" customHeight="1">
      <c r="A35" s="14" t="str">
        <f>IF(B35="","",$M$3)</f>
        <v/>
      </c>
      <c r="B35" s="14" t="str">
        <f>B34</f>
        <v/>
      </c>
      <c r="C35" s="14" t="str">
        <f>IF(C34="","",$O$2)</f>
        <v/>
      </c>
      <c r="D35" s="10"/>
      <c r="E35" s="15" t="str">
        <f t="shared" si="11"/>
        <v/>
      </c>
      <c r="F35" s="16" t="str">
        <f>IF(ISERROR(VLOOKUP(A35,$B$10:$E$11,4,FALSE)),"",VLOOKUP(A35,$B$10:$E$11,4,FALSE))</f>
        <v/>
      </c>
      <c r="G35" s="16" t="str">
        <f t="shared" ref="G35:G48" si="14">IF(A35="","",F35)</f>
        <v/>
      </c>
      <c r="H35" s="17" t="str">
        <f>IF(B34="","",EOMONTH(LOOKUP(2,1/(H16:H29&lt;&gt;""),H16:H29),12))</f>
        <v/>
      </c>
      <c r="I35" s="18" t="str">
        <f t="shared" ref="I35:I48" si="15">IF(E35="","",SUM((H35-E35),1))</f>
        <v/>
      </c>
      <c r="J35" s="19" t="str">
        <f t="shared" si="12"/>
        <v/>
      </c>
      <c r="K35" s="20">
        <f t="shared" ref="K35:K48" si="16">IF(ISERROR(ROUNDDOWN(G35/100,0)*100),0,ROUNDDOWN(G35/100,0)*100)</f>
        <v>0</v>
      </c>
      <c r="L35" s="21">
        <f t="shared" si="13"/>
        <v>0</v>
      </c>
      <c r="M35" s="9"/>
      <c r="N35" s="8"/>
      <c r="O35" s="9"/>
      <c r="P35" s="3"/>
      <c r="Q35" s="59">
        <v>0.15315000000000001</v>
      </c>
      <c r="R35" s="60"/>
    </row>
    <row r="36" spans="1:18" ht="18" customHeight="1">
      <c r="A36" s="14" t="str">
        <f t="shared" ref="A36:A37" si="17">IF(B36="","",$M$3)</f>
        <v/>
      </c>
      <c r="B36" s="14" t="str">
        <f>B34</f>
        <v/>
      </c>
      <c r="C36" s="14" t="str">
        <f>IF(C34="","",$O$3)</f>
        <v/>
      </c>
      <c r="D36" s="10"/>
      <c r="E36" s="15" t="str">
        <f t="shared" si="11"/>
        <v/>
      </c>
      <c r="F36" s="16" t="str">
        <f t="shared" ref="F36:F48" si="18">IF(ISERROR(VLOOKUP(A36,$B$10:$E$11,4,FALSE)),"",VLOOKUP(A36,$B$10:$E$11,4,FALSE))</f>
        <v/>
      </c>
      <c r="G36" s="16" t="str">
        <f t="shared" si="14"/>
        <v/>
      </c>
      <c r="H36" s="17" t="str">
        <f>IF(B34="","",EOMONTH(LOOKUP(2,1/(H16:H29&lt;&gt;""),H16:H29),12))</f>
        <v/>
      </c>
      <c r="I36" s="18" t="str">
        <f t="shared" si="15"/>
        <v/>
      </c>
      <c r="J36" s="19" t="str">
        <f t="shared" si="12"/>
        <v/>
      </c>
      <c r="K36" s="20">
        <f t="shared" si="16"/>
        <v>0</v>
      </c>
      <c r="L36" s="21">
        <f t="shared" si="13"/>
        <v>0</v>
      </c>
      <c r="M36" s="9"/>
      <c r="N36" s="8"/>
      <c r="O36" s="9"/>
      <c r="P36" s="3"/>
    </row>
    <row r="37" spans="1:18" ht="18" customHeight="1">
      <c r="A37" s="14" t="str">
        <f t="shared" si="17"/>
        <v/>
      </c>
      <c r="B37" s="14" t="str">
        <f>B34</f>
        <v/>
      </c>
      <c r="C37" s="14" t="str">
        <f>IF(C34="","",$O$4)</f>
        <v/>
      </c>
      <c r="D37" s="10"/>
      <c r="E37" s="15" t="str">
        <f t="shared" si="11"/>
        <v/>
      </c>
      <c r="F37" s="16" t="str">
        <f t="shared" si="18"/>
        <v/>
      </c>
      <c r="G37" s="16" t="str">
        <f t="shared" si="14"/>
        <v/>
      </c>
      <c r="H37" s="17" t="str">
        <f>IF(B34="","",EOMONTH(LOOKUP(2,1/(H16:H29&lt;&gt;""),H16:H29),12))</f>
        <v/>
      </c>
      <c r="I37" s="18" t="str">
        <f t="shared" si="15"/>
        <v/>
      </c>
      <c r="J37" s="19" t="str">
        <f t="shared" si="12"/>
        <v/>
      </c>
      <c r="K37" s="20">
        <f t="shared" si="16"/>
        <v>0</v>
      </c>
      <c r="L37" s="21">
        <f t="shared" si="13"/>
        <v>0</v>
      </c>
      <c r="M37" s="9"/>
      <c r="N37" s="8"/>
      <c r="O37" s="9"/>
      <c r="P37" s="3"/>
      <c r="Q37" s="39" t="s">
        <v>6</v>
      </c>
      <c r="R37" s="50">
        <v>0.05</v>
      </c>
    </row>
    <row r="38" spans="1:18" ht="18" customHeight="1">
      <c r="A38" s="14" t="str">
        <f>IF(B38="","",$M$4)</f>
        <v/>
      </c>
      <c r="B38" s="14" t="str">
        <f>B34</f>
        <v/>
      </c>
      <c r="C38" s="14" t="str">
        <f>IF(C34="","",$O$4)</f>
        <v/>
      </c>
      <c r="D38" s="10"/>
      <c r="E38" s="15" t="str">
        <f>IF(OR(A38="",B38="",C38=""),"",IF(A38="定例積立",CONCATENATE(B38,"/",C38,"/","25"),IF(AND(A38="手当積立",C38=6),CONCATENATE(B38,"/",SUM(C38,1),"/","5"),IF(AND(A38="手当積立",C38=12),CONCATENATE(B38,"/",C38,"/","15"),CONCATENATE(B38,"/",C38,"/",D38)))))</f>
        <v/>
      </c>
      <c r="F38" s="16" t="str">
        <f t="shared" si="18"/>
        <v/>
      </c>
      <c r="G38" s="16" t="str">
        <f t="shared" si="14"/>
        <v/>
      </c>
      <c r="H38" s="17" t="str">
        <f>IF(B34="","",EOMONTH(LOOKUP(2,1/(H16:H29&lt;&gt;""),H16:H29),12))</f>
        <v/>
      </c>
      <c r="I38" s="18" t="str">
        <f t="shared" si="15"/>
        <v/>
      </c>
      <c r="J38" s="19" t="str">
        <f t="shared" si="12"/>
        <v/>
      </c>
      <c r="K38" s="20">
        <f t="shared" si="16"/>
        <v>0</v>
      </c>
      <c r="L38" s="21">
        <f t="shared" si="13"/>
        <v>0</v>
      </c>
      <c r="M38" s="9"/>
      <c r="N38" s="8"/>
      <c r="O38" s="9"/>
      <c r="P38" s="3"/>
    </row>
    <row r="39" spans="1:18" ht="18" customHeight="1">
      <c r="A39" s="14" t="str">
        <f t="shared" ref="A39:A43" si="19">IF(B39="","",$M$3)</f>
        <v/>
      </c>
      <c r="B39" s="14" t="str">
        <f>B34</f>
        <v/>
      </c>
      <c r="C39" s="14" t="str">
        <f>IF(C34="","",$O$5)</f>
        <v/>
      </c>
      <c r="D39" s="10"/>
      <c r="E39" s="15" t="str">
        <f t="shared" ref="E39:E48" si="20">IF(OR(A39="",B39="",C39=""),"",IF(A39="定例積立",CONCATENATE(B39,"/",C39,"/","25"),IF(AND(A39="手当積立",C39=6),CONCATENATE(B39,"/",SUM(C39,1),"/","5"),IF(AND(A39="手当積立",C39=12),CONCATENATE(B39,"/",C39,"/","15"),CONCATENATE(B39,"/",C39,"/",D39)))))</f>
        <v/>
      </c>
      <c r="F39" s="16" t="str">
        <f t="shared" si="18"/>
        <v/>
      </c>
      <c r="G39" s="16" t="str">
        <f t="shared" si="14"/>
        <v/>
      </c>
      <c r="H39" s="17" t="str">
        <f>IF(B34="","",EOMONTH(LOOKUP(2,1/(H16:H29&lt;&gt;""),H16:H29),12))</f>
        <v/>
      </c>
      <c r="I39" s="18" t="str">
        <f t="shared" si="15"/>
        <v/>
      </c>
      <c r="J39" s="19" t="str">
        <f t="shared" si="12"/>
        <v/>
      </c>
      <c r="K39" s="20">
        <f t="shared" si="16"/>
        <v>0</v>
      </c>
      <c r="L39" s="21">
        <f t="shared" si="13"/>
        <v>0</v>
      </c>
      <c r="M39" s="9"/>
      <c r="N39" s="8"/>
      <c r="O39" s="9"/>
      <c r="P39" s="3"/>
      <c r="Q39" s="61" t="s">
        <v>38</v>
      </c>
      <c r="R39" s="62"/>
    </row>
    <row r="40" spans="1:18" ht="18" customHeight="1">
      <c r="A40" s="14" t="str">
        <f t="shared" si="19"/>
        <v/>
      </c>
      <c r="B40" s="14" t="str">
        <f>B34</f>
        <v/>
      </c>
      <c r="C40" s="14" t="str">
        <f>IF(C34="","",$O$6)</f>
        <v/>
      </c>
      <c r="D40" s="10"/>
      <c r="E40" s="15" t="str">
        <f t="shared" si="20"/>
        <v/>
      </c>
      <c r="F40" s="16" t="str">
        <f t="shared" si="18"/>
        <v/>
      </c>
      <c r="G40" s="16" t="str">
        <f t="shared" si="14"/>
        <v/>
      </c>
      <c r="H40" s="17" t="str">
        <f>IF(B34="","",EOMONTH(LOOKUP(2,1/(H16:H29&lt;&gt;""),H16:H29),12))</f>
        <v/>
      </c>
      <c r="I40" s="18" t="str">
        <f t="shared" si="15"/>
        <v/>
      </c>
      <c r="J40" s="19" t="str">
        <f t="shared" si="12"/>
        <v/>
      </c>
      <c r="K40" s="20">
        <f t="shared" si="16"/>
        <v>0</v>
      </c>
      <c r="L40" s="21">
        <f t="shared" si="13"/>
        <v>0</v>
      </c>
      <c r="M40" s="9"/>
      <c r="N40" s="8"/>
      <c r="O40" s="9"/>
      <c r="P40" s="3"/>
      <c r="Q40" s="40" t="s">
        <v>4</v>
      </c>
      <c r="R40" s="41">
        <f>ROUNDDOWN(L49*R32,0)</f>
        <v>0</v>
      </c>
    </row>
    <row r="41" spans="1:18" ht="18" customHeight="1">
      <c r="A41" s="14" t="str">
        <f t="shared" si="19"/>
        <v/>
      </c>
      <c r="B41" s="14" t="str">
        <f>B34</f>
        <v/>
      </c>
      <c r="C41" s="14" t="str">
        <f>IF(C34="","",$O$7)</f>
        <v/>
      </c>
      <c r="D41" s="10"/>
      <c r="E41" s="15" t="str">
        <f t="shared" si="20"/>
        <v/>
      </c>
      <c r="F41" s="16" t="str">
        <f t="shared" si="18"/>
        <v/>
      </c>
      <c r="G41" s="16" t="str">
        <f t="shared" si="14"/>
        <v/>
      </c>
      <c r="H41" s="17" t="str">
        <f>IF(B34="","",EOMONTH(LOOKUP(2,1/(H16:H29&lt;&gt;""),H16:H29),12))</f>
        <v/>
      </c>
      <c r="I41" s="18" t="str">
        <f t="shared" si="15"/>
        <v/>
      </c>
      <c r="J41" s="19" t="str">
        <f t="shared" si="12"/>
        <v/>
      </c>
      <c r="K41" s="20">
        <f t="shared" si="16"/>
        <v>0</v>
      </c>
      <c r="L41" s="21">
        <f t="shared" si="13"/>
        <v>0</v>
      </c>
      <c r="M41" s="9"/>
      <c r="N41" s="8"/>
      <c r="O41" s="9"/>
      <c r="P41" s="3"/>
      <c r="Q41" s="40" t="s">
        <v>5</v>
      </c>
      <c r="R41" s="42">
        <f>ROUNDDOWN(R40*Q35,0)</f>
        <v>0</v>
      </c>
    </row>
    <row r="42" spans="1:18" ht="18" customHeight="1">
      <c r="A42" s="14" t="str">
        <f t="shared" si="19"/>
        <v/>
      </c>
      <c r="B42" s="14" t="str">
        <f>B34</f>
        <v/>
      </c>
      <c r="C42" s="14" t="str">
        <f>IF(C34="","",$O$8)</f>
        <v/>
      </c>
      <c r="D42" s="10"/>
      <c r="E42" s="15" t="str">
        <f t="shared" si="20"/>
        <v/>
      </c>
      <c r="F42" s="16" t="str">
        <f t="shared" si="18"/>
        <v/>
      </c>
      <c r="G42" s="16" t="str">
        <f t="shared" si="14"/>
        <v/>
      </c>
      <c r="H42" s="17" t="str">
        <f>IF(B34="","",EOMONTH(LOOKUP(2,1/(H16:H29&lt;&gt;""),H16:H29),12))</f>
        <v/>
      </c>
      <c r="I42" s="18" t="str">
        <f t="shared" si="15"/>
        <v/>
      </c>
      <c r="J42" s="19" t="str">
        <f t="shared" si="12"/>
        <v/>
      </c>
      <c r="K42" s="20">
        <f t="shared" si="16"/>
        <v>0</v>
      </c>
      <c r="L42" s="21">
        <f t="shared" si="13"/>
        <v>0</v>
      </c>
      <c r="M42" s="9"/>
      <c r="N42" s="8"/>
      <c r="O42" s="9"/>
      <c r="P42" s="3"/>
      <c r="Q42" s="43" t="s">
        <v>6</v>
      </c>
      <c r="R42" s="41">
        <f>ROUNDDOWN(R40*R37,0)</f>
        <v>0</v>
      </c>
    </row>
    <row r="43" spans="1:18" ht="18" customHeight="1">
      <c r="A43" s="14" t="str">
        <f t="shared" si="19"/>
        <v/>
      </c>
      <c r="B43" s="14" t="str">
        <f>B34</f>
        <v/>
      </c>
      <c r="C43" s="14" t="str">
        <f>IF(C34="","",$O$9)</f>
        <v/>
      </c>
      <c r="D43" s="10"/>
      <c r="E43" s="15" t="str">
        <f t="shared" si="20"/>
        <v/>
      </c>
      <c r="F43" s="16" t="str">
        <f t="shared" si="18"/>
        <v/>
      </c>
      <c r="G43" s="16" t="str">
        <f t="shared" si="14"/>
        <v/>
      </c>
      <c r="H43" s="17" t="str">
        <f>IF(B34="","",EOMONTH(LOOKUP(2,1/(H16:H29&lt;&gt;""),H16:H29),12))</f>
        <v/>
      </c>
      <c r="I43" s="18" t="str">
        <f t="shared" si="15"/>
        <v/>
      </c>
      <c r="J43" s="19" t="str">
        <f t="shared" si="12"/>
        <v/>
      </c>
      <c r="K43" s="20">
        <f t="shared" si="16"/>
        <v>0</v>
      </c>
      <c r="L43" s="21">
        <f t="shared" si="13"/>
        <v>0</v>
      </c>
      <c r="M43" s="9"/>
      <c r="N43" s="8"/>
      <c r="O43" s="9"/>
      <c r="P43" s="3"/>
      <c r="Q43" s="44" t="s">
        <v>39</v>
      </c>
      <c r="R43" s="45">
        <f>SUM(R41:R42)</f>
        <v>0</v>
      </c>
    </row>
    <row r="44" spans="1:18" ht="18" customHeight="1">
      <c r="A44" s="14" t="str">
        <f>IF(B44="","",$M$4)</f>
        <v/>
      </c>
      <c r="B44" s="14" t="str">
        <f>B34</f>
        <v/>
      </c>
      <c r="C44" s="14" t="str">
        <f>IF(C34="","",$O$10)</f>
        <v/>
      </c>
      <c r="D44" s="10"/>
      <c r="E44" s="15" t="str">
        <f t="shared" si="20"/>
        <v/>
      </c>
      <c r="F44" s="16" t="str">
        <f t="shared" si="18"/>
        <v/>
      </c>
      <c r="G44" s="16" t="str">
        <f t="shared" si="14"/>
        <v/>
      </c>
      <c r="H44" s="17" t="str">
        <f>IF(B34="","",EOMONTH(LOOKUP(2,1/(H16:H29&lt;&gt;""),H16:H29),12))</f>
        <v/>
      </c>
      <c r="I44" s="18" t="str">
        <f t="shared" si="15"/>
        <v/>
      </c>
      <c r="J44" s="19" t="str">
        <f t="shared" si="12"/>
        <v/>
      </c>
      <c r="K44" s="20">
        <f t="shared" si="16"/>
        <v>0</v>
      </c>
      <c r="L44" s="21">
        <f t="shared" si="13"/>
        <v>0</v>
      </c>
      <c r="M44" s="9"/>
      <c r="N44" s="8"/>
      <c r="O44" s="9"/>
      <c r="P44" s="3"/>
      <c r="Q44" s="46" t="s">
        <v>15</v>
      </c>
      <c r="R44" s="47">
        <f>R40-R43</f>
        <v>0</v>
      </c>
    </row>
    <row r="45" spans="1:18" ht="18" customHeight="1">
      <c r="A45" s="14" t="str">
        <f t="shared" ref="A45:A48" si="21">IF(B45="","",$M$3)</f>
        <v/>
      </c>
      <c r="B45" s="14" t="str">
        <f>B34</f>
        <v/>
      </c>
      <c r="C45" s="14" t="str">
        <f>IF(C34="","",$O$10)</f>
        <v/>
      </c>
      <c r="D45" s="10"/>
      <c r="E45" s="15" t="str">
        <f t="shared" si="20"/>
        <v/>
      </c>
      <c r="F45" s="16" t="str">
        <f t="shared" si="18"/>
        <v/>
      </c>
      <c r="G45" s="16" t="str">
        <f t="shared" si="14"/>
        <v/>
      </c>
      <c r="H45" s="17" t="str">
        <f>IF(B34="","",EOMONTH(LOOKUP(2,1/(H16:H29&lt;&gt;""),H16:H29),12))</f>
        <v/>
      </c>
      <c r="I45" s="18" t="str">
        <f t="shared" si="15"/>
        <v/>
      </c>
      <c r="J45" s="19" t="str">
        <f t="shared" si="12"/>
        <v/>
      </c>
      <c r="K45" s="20">
        <f t="shared" si="16"/>
        <v>0</v>
      </c>
      <c r="L45" s="21">
        <f t="shared" si="13"/>
        <v>0</v>
      </c>
      <c r="M45" s="9"/>
      <c r="N45" s="8"/>
      <c r="O45" s="9"/>
      <c r="P45" s="3"/>
    </row>
    <row r="46" spans="1:18" ht="18" customHeight="1" thickBot="1">
      <c r="A46" s="14" t="str">
        <f t="shared" si="21"/>
        <v/>
      </c>
      <c r="B46" s="14" t="str">
        <f>IF(B34="","",SUM(B34,1))</f>
        <v/>
      </c>
      <c r="C46" s="14" t="str">
        <f>IF(C34="","",$O$11)</f>
        <v/>
      </c>
      <c r="D46" s="10"/>
      <c r="E46" s="15" t="str">
        <f t="shared" si="20"/>
        <v/>
      </c>
      <c r="F46" s="16" t="str">
        <f t="shared" si="18"/>
        <v/>
      </c>
      <c r="G46" s="16" t="str">
        <f t="shared" si="14"/>
        <v/>
      </c>
      <c r="H46" s="17" t="str">
        <f>IF(B34="","",EOMONTH(LOOKUP(2,1/(H16:H29&lt;&gt;""),H16:H29),12))</f>
        <v/>
      </c>
      <c r="I46" s="18" t="str">
        <f t="shared" si="15"/>
        <v/>
      </c>
      <c r="J46" s="19" t="str">
        <f t="shared" si="12"/>
        <v/>
      </c>
      <c r="K46" s="20">
        <f t="shared" si="16"/>
        <v>0</v>
      </c>
      <c r="L46" s="21">
        <f t="shared" si="13"/>
        <v>0</v>
      </c>
      <c r="M46" s="9"/>
      <c r="N46" s="8"/>
      <c r="O46" s="9"/>
      <c r="P46" s="3"/>
    </row>
    <row r="47" spans="1:18" ht="18" customHeight="1" thickTop="1">
      <c r="A47" s="14" t="str">
        <f t="shared" si="21"/>
        <v/>
      </c>
      <c r="B47" s="14" t="str">
        <f>IF(B34="","",B46)</f>
        <v/>
      </c>
      <c r="C47" s="14" t="str">
        <f>IF(C34="","",$O$12)</f>
        <v/>
      </c>
      <c r="D47" s="10"/>
      <c r="E47" s="15" t="str">
        <f t="shared" si="20"/>
        <v/>
      </c>
      <c r="F47" s="16" t="str">
        <f t="shared" si="18"/>
        <v/>
      </c>
      <c r="G47" s="16" t="str">
        <f t="shared" si="14"/>
        <v/>
      </c>
      <c r="H47" s="17" t="str">
        <f>IF(B34="","",EOMONTH(LOOKUP(2,1/(H16:H29&lt;&gt;""),H16:H29),12))</f>
        <v/>
      </c>
      <c r="I47" s="18" t="str">
        <f t="shared" si="15"/>
        <v/>
      </c>
      <c r="J47" s="19" t="str">
        <f t="shared" si="12"/>
        <v/>
      </c>
      <c r="K47" s="20">
        <f t="shared" si="16"/>
        <v>0</v>
      </c>
      <c r="L47" s="21">
        <f t="shared" si="13"/>
        <v>0</v>
      </c>
      <c r="M47" s="9"/>
      <c r="N47" s="8"/>
      <c r="O47" s="9"/>
      <c r="P47" s="3"/>
      <c r="Q47" s="63" t="s">
        <v>37</v>
      </c>
      <c r="R47" s="64"/>
    </row>
    <row r="48" spans="1:18" ht="18" customHeight="1" thickBot="1">
      <c r="A48" s="14" t="str">
        <f t="shared" si="21"/>
        <v/>
      </c>
      <c r="B48" s="14" t="str">
        <f>IF(B34="","",B46)</f>
        <v/>
      </c>
      <c r="C48" s="14" t="str">
        <f>IF(C34="","",$O$13)</f>
        <v/>
      </c>
      <c r="D48" s="10"/>
      <c r="E48" s="15" t="str">
        <f t="shared" si="20"/>
        <v/>
      </c>
      <c r="F48" s="16" t="str">
        <f t="shared" si="18"/>
        <v/>
      </c>
      <c r="G48" s="16" t="str">
        <f t="shared" si="14"/>
        <v/>
      </c>
      <c r="H48" s="17" t="str">
        <f>IF(B34="","",EOMONTH(LOOKUP(2,1/(H16:H29&lt;&gt;""),H16:H29),12))</f>
        <v/>
      </c>
      <c r="I48" s="18" t="str">
        <f t="shared" si="15"/>
        <v/>
      </c>
      <c r="J48" s="19" t="str">
        <f t="shared" si="12"/>
        <v/>
      </c>
      <c r="K48" s="20">
        <f t="shared" si="16"/>
        <v>0</v>
      </c>
      <c r="L48" s="21">
        <f t="shared" si="13"/>
        <v>0</v>
      </c>
      <c r="M48" s="9"/>
      <c r="N48" s="8"/>
      <c r="O48" s="9"/>
      <c r="P48" s="3"/>
      <c r="Q48" s="65" t="str">
        <f>IF(F34="","",SUM(G49,R44))</f>
        <v/>
      </c>
      <c r="R48" s="66"/>
    </row>
    <row r="49" spans="1:18" ht="18" customHeight="1" thickTop="1">
      <c r="E49" s="24"/>
      <c r="F49" s="25" t="s">
        <v>36</v>
      </c>
      <c r="G49" s="26">
        <f>SUM(G34:G48)</f>
        <v>0</v>
      </c>
      <c r="H49" s="24"/>
      <c r="I49" s="27"/>
      <c r="J49" s="27"/>
      <c r="K49" s="28"/>
      <c r="L49" s="21">
        <f>SUM(L34:L48)</f>
        <v>0</v>
      </c>
      <c r="M49" s="9"/>
      <c r="N49" s="8"/>
      <c r="O49" s="9"/>
      <c r="P49" s="3"/>
    </row>
    <row r="50" spans="1:18" ht="18" customHeight="1">
      <c r="A50" s="3" t="s">
        <v>26</v>
      </c>
      <c r="M50" s="9"/>
      <c r="N50" s="8"/>
      <c r="O50" s="9"/>
    </row>
    <row r="51" spans="1:18" ht="18" customHeight="1">
      <c r="A51" s="68" t="s">
        <v>23</v>
      </c>
      <c r="B51" s="68" t="s">
        <v>13</v>
      </c>
      <c r="C51" s="68"/>
      <c r="D51" s="68"/>
      <c r="E51" s="68" t="s">
        <v>22</v>
      </c>
      <c r="F51" s="69" t="s">
        <v>34</v>
      </c>
      <c r="G51" s="71" t="s">
        <v>35</v>
      </c>
      <c r="H51" s="55" t="s">
        <v>0</v>
      </c>
      <c r="I51" s="55" t="s">
        <v>1</v>
      </c>
      <c r="J51" s="55" t="s">
        <v>2</v>
      </c>
      <c r="K51" s="56" t="s">
        <v>3</v>
      </c>
      <c r="L51" s="67" t="s">
        <v>12</v>
      </c>
      <c r="M51" s="11"/>
      <c r="N51" s="8"/>
      <c r="O51" s="9"/>
      <c r="Q51" s="32" t="s">
        <v>7</v>
      </c>
      <c r="R51" s="49">
        <v>1.4999999999999999E-2</v>
      </c>
    </row>
    <row r="52" spans="1:18" ht="18" customHeight="1">
      <c r="A52" s="68"/>
      <c r="B52" s="32" t="s">
        <v>9</v>
      </c>
      <c r="C52" s="32" t="s">
        <v>10</v>
      </c>
      <c r="D52" s="32" t="s">
        <v>11</v>
      </c>
      <c r="E52" s="68"/>
      <c r="F52" s="70"/>
      <c r="G52" s="71"/>
      <c r="H52" s="55"/>
      <c r="I52" s="55"/>
      <c r="J52" s="55"/>
      <c r="K52" s="56"/>
      <c r="L52" s="67"/>
      <c r="M52" s="7"/>
      <c r="N52" s="8"/>
      <c r="O52" s="9"/>
      <c r="P52" s="3"/>
    </row>
    <row r="53" spans="1:18" ht="18" customHeight="1">
      <c r="A53" s="33" t="str">
        <f>IF(B53="","",$M$2)</f>
        <v/>
      </c>
      <c r="B53" s="33" t="str">
        <f>IF(B34="","",YEAR(LOOKUP(2,1/(H34:H48&lt;&gt;""),H34:H48)))</f>
        <v/>
      </c>
      <c r="C53" s="33" t="str">
        <f>IF(B53="","",$O$2)</f>
        <v/>
      </c>
      <c r="D53" s="33" t="str">
        <f>IF(C53="","",1)</f>
        <v/>
      </c>
      <c r="E53" s="35" t="str">
        <f t="shared" ref="E53:E56" si="22">IF(OR(A53="",B53="",C53=""),"",IF(A53="定例積立",CONCATENATE(B53,"/",C53,"/","25"),IF(AND(A53="手当積立",C53=6),CONCATENATE(B53,"/",SUM(C53,1),"/","5"),IF(AND(A53="手当積立",C53=12),CONCATENATE(B53,"/",C53,"/","15"),CONCATENATE(B53,"/",C53,"/",D53)))))</f>
        <v/>
      </c>
      <c r="F53" s="36" t="str">
        <f>IF(Q48=0,"",Q48)</f>
        <v/>
      </c>
      <c r="G53" s="36" t="str">
        <f>IF(A53="","",F53)</f>
        <v/>
      </c>
      <c r="H53" s="17" t="str">
        <f>IF(B53="","",EOMONTH(LOOKUP(2,1/(H34:H48&lt;&gt;""),H34:H48),12))</f>
        <v/>
      </c>
      <c r="I53" s="18" t="str">
        <f>IF(E53="","",SUM((H53-E53),1))</f>
        <v/>
      </c>
      <c r="J53" s="19" t="str">
        <f>IF(A53="","",H53-DATEVALUE(CONCATENATE(SUM(YEAR(H53),-1),"/3/31")))</f>
        <v/>
      </c>
      <c r="K53" s="20">
        <f>IF(ISERROR(ROUNDDOWN(G53/100,0)*100),0,ROUNDDOWN(G53/100,0)*100)</f>
        <v>0</v>
      </c>
      <c r="L53" s="21">
        <f t="shared" ref="L53:L67" si="23">IFERROR(ROUNDDOWN(K53*I53/J53,0),0)</f>
        <v>0</v>
      </c>
      <c r="M53" s="9"/>
      <c r="N53" s="8"/>
      <c r="O53" s="9"/>
      <c r="P53" s="3"/>
      <c r="Q53" s="57" t="s">
        <v>14</v>
      </c>
      <c r="R53" s="58"/>
    </row>
    <row r="54" spans="1:18" ht="18" customHeight="1">
      <c r="A54" s="33" t="str">
        <f>IF(B54="","",$M$3)</f>
        <v/>
      </c>
      <c r="B54" s="33" t="str">
        <f>B53</f>
        <v/>
      </c>
      <c r="C54" s="33" t="str">
        <f>IF(C53="","",$O$2)</f>
        <v/>
      </c>
      <c r="D54" s="32"/>
      <c r="E54" s="35" t="str">
        <f t="shared" si="22"/>
        <v/>
      </c>
      <c r="F54" s="36" t="str">
        <f>IF(ISERROR(VLOOKUP(A54,$B$10:$E$11,4,FALSE)),"",VLOOKUP(A54,$B$10:$E$11,4,FALSE))</f>
        <v/>
      </c>
      <c r="G54" s="36" t="str">
        <f t="shared" ref="G54:G67" si="24">IF(A54="","",F54)</f>
        <v/>
      </c>
      <c r="H54" s="17" t="str">
        <f>IF(B53="","",EOMONTH(LOOKUP(2,1/(H34:H48&lt;&gt;""),H34:H48),12))</f>
        <v/>
      </c>
      <c r="I54" s="18" t="str">
        <f t="shared" ref="I54:I67" si="25">IF(E54="","",SUM((H54-E54),1))</f>
        <v/>
      </c>
      <c r="J54" s="19" t="str">
        <f t="shared" ref="J54:J67" si="26">IF(A54="","",H54-DATEVALUE(CONCATENATE(SUM(YEAR(H54),-1),"/3/31")))</f>
        <v/>
      </c>
      <c r="K54" s="20">
        <f t="shared" ref="K54:K67" si="27">IF(ISERROR(ROUNDDOWN(G54/100,0)*100),0,ROUNDDOWN(G54/100,0)*100)</f>
        <v>0</v>
      </c>
      <c r="L54" s="21">
        <f t="shared" si="23"/>
        <v>0</v>
      </c>
      <c r="M54" s="9"/>
      <c r="N54" s="8"/>
      <c r="O54" s="9"/>
      <c r="P54" s="3"/>
      <c r="Q54" s="59">
        <v>0.15315000000000001</v>
      </c>
      <c r="R54" s="60"/>
    </row>
    <row r="55" spans="1:18" ht="18" customHeight="1">
      <c r="A55" s="33" t="str">
        <f t="shared" ref="A55:A56" si="28">IF(B55="","",$M$3)</f>
        <v/>
      </c>
      <c r="B55" s="33" t="str">
        <f>B53</f>
        <v/>
      </c>
      <c r="C55" s="33" t="str">
        <f>IF(C53="","",$O$3)</f>
        <v/>
      </c>
      <c r="D55" s="32"/>
      <c r="E55" s="35" t="str">
        <f t="shared" si="22"/>
        <v/>
      </c>
      <c r="F55" s="36" t="str">
        <f t="shared" ref="F55:F67" si="29">IF(ISERROR(VLOOKUP(A55,$B$10:$E$11,4,FALSE)),"",VLOOKUP(A55,$B$10:$E$11,4,FALSE))</f>
        <v/>
      </c>
      <c r="G55" s="36" t="str">
        <f t="shared" si="24"/>
        <v/>
      </c>
      <c r="H55" s="17" t="str">
        <f>IF(B53="","",EOMONTH(LOOKUP(2,1/(H34:H48&lt;&gt;""),H34:H48),12))</f>
        <v/>
      </c>
      <c r="I55" s="18" t="str">
        <f t="shared" si="25"/>
        <v/>
      </c>
      <c r="J55" s="19" t="str">
        <f t="shared" si="26"/>
        <v/>
      </c>
      <c r="K55" s="20">
        <f t="shared" si="27"/>
        <v>0</v>
      </c>
      <c r="L55" s="21">
        <f t="shared" si="23"/>
        <v>0</v>
      </c>
      <c r="M55" s="9"/>
      <c r="N55" s="8"/>
      <c r="O55" s="9"/>
      <c r="P55" s="3"/>
    </row>
    <row r="56" spans="1:18" ht="18" customHeight="1">
      <c r="A56" s="33" t="str">
        <f t="shared" si="28"/>
        <v/>
      </c>
      <c r="B56" s="33" t="str">
        <f>B53</f>
        <v/>
      </c>
      <c r="C56" s="33" t="str">
        <f>IF(C53="","",$O$4)</f>
        <v/>
      </c>
      <c r="D56" s="32"/>
      <c r="E56" s="35" t="str">
        <f t="shared" si="22"/>
        <v/>
      </c>
      <c r="F56" s="36" t="str">
        <f t="shared" si="29"/>
        <v/>
      </c>
      <c r="G56" s="36" t="str">
        <f t="shared" si="24"/>
        <v/>
      </c>
      <c r="H56" s="17" t="str">
        <f>IF(B53="","",EOMONTH(LOOKUP(2,1/(H34:H48&lt;&gt;""),H34:H48),12))</f>
        <v/>
      </c>
      <c r="I56" s="18" t="str">
        <f t="shared" si="25"/>
        <v/>
      </c>
      <c r="J56" s="19" t="str">
        <f t="shared" si="26"/>
        <v/>
      </c>
      <c r="K56" s="20">
        <f t="shared" si="27"/>
        <v>0</v>
      </c>
      <c r="L56" s="21">
        <f t="shared" si="23"/>
        <v>0</v>
      </c>
      <c r="M56" s="9"/>
      <c r="N56" s="8"/>
      <c r="O56" s="9"/>
      <c r="P56" s="3"/>
      <c r="Q56" s="39" t="s">
        <v>6</v>
      </c>
      <c r="R56" s="50">
        <v>0.05</v>
      </c>
    </row>
    <row r="57" spans="1:18" ht="18" customHeight="1">
      <c r="A57" s="33" t="str">
        <f>IF(B57="","",$M$4)</f>
        <v/>
      </c>
      <c r="B57" s="33" t="str">
        <f>B53</f>
        <v/>
      </c>
      <c r="C57" s="33" t="str">
        <f>IF(C53="","",$O$4)</f>
        <v/>
      </c>
      <c r="D57" s="32"/>
      <c r="E57" s="35" t="str">
        <f>IF(OR(A57="",B57="",C57=""),"",IF(A57="定例積立",CONCATENATE(B57,"/",C57,"/","25"),IF(AND(A57="手当積立",C57=6),CONCATENATE(B57,"/",SUM(C57,1),"/","5"),IF(AND(A57="手当積立",C57=12),CONCATENATE(B57,"/",C57,"/","15"),CONCATENATE(B57,"/",C57,"/",D57)))))</f>
        <v/>
      </c>
      <c r="F57" s="36" t="str">
        <f t="shared" si="29"/>
        <v/>
      </c>
      <c r="G57" s="36" t="str">
        <f t="shared" si="24"/>
        <v/>
      </c>
      <c r="H57" s="17" t="str">
        <f>IF(B53="","",EOMONTH(LOOKUP(2,1/(H34:H48&lt;&gt;""),H34:H48),12))</f>
        <v/>
      </c>
      <c r="I57" s="18" t="str">
        <f t="shared" si="25"/>
        <v/>
      </c>
      <c r="J57" s="19" t="str">
        <f t="shared" si="26"/>
        <v/>
      </c>
      <c r="K57" s="20">
        <f t="shared" si="27"/>
        <v>0</v>
      </c>
      <c r="L57" s="21">
        <f t="shared" si="23"/>
        <v>0</v>
      </c>
      <c r="M57" s="9"/>
      <c r="N57" s="8"/>
      <c r="O57" s="9"/>
      <c r="P57" s="3"/>
    </row>
    <row r="58" spans="1:18" ht="18" customHeight="1">
      <c r="A58" s="33" t="str">
        <f t="shared" ref="A58:A62" si="30">IF(B58="","",$M$3)</f>
        <v/>
      </c>
      <c r="B58" s="33" t="str">
        <f>B53</f>
        <v/>
      </c>
      <c r="C58" s="33" t="str">
        <f>IF(C53="","",$O$5)</f>
        <v/>
      </c>
      <c r="D58" s="32"/>
      <c r="E58" s="35" t="str">
        <f t="shared" ref="E58:E67" si="31">IF(OR(A58="",B58="",C58=""),"",IF(A58="定例積立",CONCATENATE(B58,"/",C58,"/","25"),IF(AND(A58="手当積立",C58=6),CONCATENATE(B58,"/",SUM(C58,1),"/","5"),IF(AND(A58="手当積立",C58=12),CONCATENATE(B58,"/",C58,"/","15"),CONCATENATE(B58,"/",C58,"/",D58)))))</f>
        <v/>
      </c>
      <c r="F58" s="36" t="str">
        <f t="shared" si="29"/>
        <v/>
      </c>
      <c r="G58" s="36" t="str">
        <f t="shared" si="24"/>
        <v/>
      </c>
      <c r="H58" s="17" t="str">
        <f>IF(B53="","",EOMONTH(LOOKUP(2,1/(H34:H48&lt;&gt;""),H34:H48),12))</f>
        <v/>
      </c>
      <c r="I58" s="18" t="str">
        <f t="shared" si="25"/>
        <v/>
      </c>
      <c r="J58" s="19" t="str">
        <f t="shared" si="26"/>
        <v/>
      </c>
      <c r="K58" s="20">
        <f t="shared" si="27"/>
        <v>0</v>
      </c>
      <c r="L58" s="21">
        <f t="shared" si="23"/>
        <v>0</v>
      </c>
      <c r="M58" s="9"/>
      <c r="N58" s="8"/>
      <c r="O58" s="9"/>
      <c r="P58" s="3"/>
      <c r="Q58" s="61" t="s">
        <v>38</v>
      </c>
      <c r="R58" s="62"/>
    </row>
    <row r="59" spans="1:18" ht="18" customHeight="1">
      <c r="A59" s="33" t="str">
        <f t="shared" si="30"/>
        <v/>
      </c>
      <c r="B59" s="33" t="str">
        <f>B53</f>
        <v/>
      </c>
      <c r="C59" s="33" t="str">
        <f>IF(C53="","",$O$6)</f>
        <v/>
      </c>
      <c r="D59" s="32"/>
      <c r="E59" s="35" t="str">
        <f t="shared" si="31"/>
        <v/>
      </c>
      <c r="F59" s="36" t="str">
        <f t="shared" si="29"/>
        <v/>
      </c>
      <c r="G59" s="36" t="str">
        <f t="shared" si="24"/>
        <v/>
      </c>
      <c r="H59" s="17" t="str">
        <f>IF(B53="","",EOMONTH(LOOKUP(2,1/(H34:H48&lt;&gt;""),H34:H48),12))</f>
        <v/>
      </c>
      <c r="I59" s="18" t="str">
        <f t="shared" si="25"/>
        <v/>
      </c>
      <c r="J59" s="19" t="str">
        <f t="shared" si="26"/>
        <v/>
      </c>
      <c r="K59" s="20">
        <f t="shared" si="27"/>
        <v>0</v>
      </c>
      <c r="L59" s="21">
        <f t="shared" si="23"/>
        <v>0</v>
      </c>
      <c r="M59" s="9"/>
      <c r="N59" s="8"/>
      <c r="O59" s="9"/>
      <c r="P59" s="3"/>
      <c r="Q59" s="40" t="s">
        <v>4</v>
      </c>
      <c r="R59" s="41">
        <f>ROUNDDOWN(L68*R51,0)</f>
        <v>0</v>
      </c>
    </row>
    <row r="60" spans="1:18" ht="18" customHeight="1">
      <c r="A60" s="33" t="str">
        <f t="shared" si="30"/>
        <v/>
      </c>
      <c r="B60" s="33" t="str">
        <f>B53</f>
        <v/>
      </c>
      <c r="C60" s="33" t="str">
        <f>IF(C53="","",$O$7)</f>
        <v/>
      </c>
      <c r="D60" s="32"/>
      <c r="E60" s="35" t="str">
        <f t="shared" si="31"/>
        <v/>
      </c>
      <c r="F60" s="36" t="str">
        <f t="shared" si="29"/>
        <v/>
      </c>
      <c r="G60" s="36" t="str">
        <f t="shared" si="24"/>
        <v/>
      </c>
      <c r="H60" s="17" t="str">
        <f>IF(B53="","",EOMONTH(LOOKUP(2,1/(H34:H48&lt;&gt;""),H34:H48),12))</f>
        <v/>
      </c>
      <c r="I60" s="18" t="str">
        <f t="shared" si="25"/>
        <v/>
      </c>
      <c r="J60" s="19" t="str">
        <f t="shared" si="26"/>
        <v/>
      </c>
      <c r="K60" s="20">
        <f t="shared" si="27"/>
        <v>0</v>
      </c>
      <c r="L60" s="21">
        <f t="shared" si="23"/>
        <v>0</v>
      </c>
      <c r="M60" s="9"/>
      <c r="N60" s="8"/>
      <c r="O60" s="9"/>
      <c r="P60" s="3"/>
      <c r="Q60" s="40" t="s">
        <v>5</v>
      </c>
      <c r="R60" s="42">
        <f>ROUNDDOWN(R59*Q54,0)</f>
        <v>0</v>
      </c>
    </row>
    <row r="61" spans="1:18" ht="18" customHeight="1">
      <c r="A61" s="33" t="str">
        <f t="shared" si="30"/>
        <v/>
      </c>
      <c r="B61" s="33" t="str">
        <f>B53</f>
        <v/>
      </c>
      <c r="C61" s="33" t="str">
        <f>IF(C53="","",$O$8)</f>
        <v/>
      </c>
      <c r="D61" s="32"/>
      <c r="E61" s="35" t="str">
        <f t="shared" si="31"/>
        <v/>
      </c>
      <c r="F61" s="36" t="str">
        <f t="shared" si="29"/>
        <v/>
      </c>
      <c r="G61" s="36" t="str">
        <f t="shared" si="24"/>
        <v/>
      </c>
      <c r="H61" s="17" t="str">
        <f>IF(B53="","",EOMONTH(LOOKUP(2,1/(H34:H48&lt;&gt;""),H34:H48),12))</f>
        <v/>
      </c>
      <c r="I61" s="18" t="str">
        <f t="shared" si="25"/>
        <v/>
      </c>
      <c r="J61" s="19" t="str">
        <f t="shared" si="26"/>
        <v/>
      </c>
      <c r="K61" s="20">
        <f t="shared" si="27"/>
        <v>0</v>
      </c>
      <c r="L61" s="21">
        <f t="shared" si="23"/>
        <v>0</v>
      </c>
      <c r="M61" s="9"/>
      <c r="N61" s="8"/>
      <c r="O61" s="9"/>
      <c r="P61" s="3"/>
      <c r="Q61" s="43" t="s">
        <v>6</v>
      </c>
      <c r="R61" s="41">
        <f>ROUNDDOWN(R59*R56,0)</f>
        <v>0</v>
      </c>
    </row>
    <row r="62" spans="1:18" ht="18" customHeight="1">
      <c r="A62" s="33" t="str">
        <f t="shared" si="30"/>
        <v/>
      </c>
      <c r="B62" s="33" t="str">
        <f>B53</f>
        <v/>
      </c>
      <c r="C62" s="33" t="str">
        <f>IF(C53="","",$O$9)</f>
        <v/>
      </c>
      <c r="D62" s="32"/>
      <c r="E62" s="35" t="str">
        <f t="shared" si="31"/>
        <v/>
      </c>
      <c r="F62" s="36" t="str">
        <f t="shared" si="29"/>
        <v/>
      </c>
      <c r="G62" s="36" t="str">
        <f t="shared" si="24"/>
        <v/>
      </c>
      <c r="H62" s="17" t="str">
        <f>IF(B53="","",EOMONTH(LOOKUP(2,1/(H34:H48&lt;&gt;""),H34:H48),12))</f>
        <v/>
      </c>
      <c r="I62" s="18" t="str">
        <f t="shared" si="25"/>
        <v/>
      </c>
      <c r="J62" s="19" t="str">
        <f t="shared" si="26"/>
        <v/>
      </c>
      <c r="K62" s="20">
        <f t="shared" si="27"/>
        <v>0</v>
      </c>
      <c r="L62" s="21">
        <f t="shared" si="23"/>
        <v>0</v>
      </c>
      <c r="M62" s="9"/>
      <c r="N62" s="8"/>
      <c r="O62" s="9"/>
      <c r="P62" s="3"/>
      <c r="Q62" s="44" t="s">
        <v>39</v>
      </c>
      <c r="R62" s="45">
        <f>SUM(R60:R61)</f>
        <v>0</v>
      </c>
    </row>
    <row r="63" spans="1:18" ht="18" customHeight="1">
      <c r="A63" s="33" t="str">
        <f>IF(B63="","",$M$4)</f>
        <v/>
      </c>
      <c r="B63" s="33" t="str">
        <f>B53</f>
        <v/>
      </c>
      <c r="C63" s="33" t="str">
        <f>IF(C53="","",$O$10)</f>
        <v/>
      </c>
      <c r="D63" s="32"/>
      <c r="E63" s="35" t="str">
        <f t="shared" si="31"/>
        <v/>
      </c>
      <c r="F63" s="36" t="str">
        <f t="shared" si="29"/>
        <v/>
      </c>
      <c r="G63" s="36" t="str">
        <f t="shared" si="24"/>
        <v/>
      </c>
      <c r="H63" s="17" t="str">
        <f>IF(B53="","",EOMONTH(LOOKUP(2,1/(H34:H48&lt;&gt;""),H34:H48),12))</f>
        <v/>
      </c>
      <c r="I63" s="18" t="str">
        <f t="shared" si="25"/>
        <v/>
      </c>
      <c r="J63" s="19" t="str">
        <f t="shared" si="26"/>
        <v/>
      </c>
      <c r="K63" s="20">
        <f t="shared" si="27"/>
        <v>0</v>
      </c>
      <c r="L63" s="21">
        <f t="shared" si="23"/>
        <v>0</v>
      </c>
      <c r="M63" s="9"/>
      <c r="N63" s="8"/>
      <c r="O63" s="9"/>
      <c r="P63" s="3"/>
      <c r="Q63" s="46" t="s">
        <v>15</v>
      </c>
      <c r="R63" s="47">
        <f>R59-R62</f>
        <v>0</v>
      </c>
    </row>
    <row r="64" spans="1:18" ht="18" customHeight="1">
      <c r="A64" s="33" t="str">
        <f t="shared" ref="A64:A67" si="32">IF(B64="","",$M$3)</f>
        <v/>
      </c>
      <c r="B64" s="33" t="str">
        <f>B53</f>
        <v/>
      </c>
      <c r="C64" s="33" t="str">
        <f>IF(C53="","",$O$10)</f>
        <v/>
      </c>
      <c r="D64" s="32"/>
      <c r="E64" s="35" t="str">
        <f t="shared" si="31"/>
        <v/>
      </c>
      <c r="F64" s="36" t="str">
        <f t="shared" si="29"/>
        <v/>
      </c>
      <c r="G64" s="36" t="str">
        <f t="shared" si="24"/>
        <v/>
      </c>
      <c r="H64" s="17" t="str">
        <f>IF(B53="","",EOMONTH(LOOKUP(2,1/(H34:H48&lt;&gt;""),H34:H48),12))</f>
        <v/>
      </c>
      <c r="I64" s="18" t="str">
        <f t="shared" si="25"/>
        <v/>
      </c>
      <c r="J64" s="19" t="str">
        <f t="shared" si="26"/>
        <v/>
      </c>
      <c r="K64" s="20">
        <f t="shared" si="27"/>
        <v>0</v>
      </c>
      <c r="L64" s="21">
        <f t="shared" si="23"/>
        <v>0</v>
      </c>
      <c r="M64" s="9"/>
      <c r="N64" s="8"/>
      <c r="O64" s="9"/>
      <c r="P64" s="3"/>
    </row>
    <row r="65" spans="1:18" ht="18" customHeight="1" thickBot="1">
      <c r="A65" s="33" t="str">
        <f t="shared" si="32"/>
        <v/>
      </c>
      <c r="B65" s="33" t="str">
        <f>IF(B53="","",SUM(B53,1))</f>
        <v/>
      </c>
      <c r="C65" s="33" t="str">
        <f>IF(C53="","",$O$11)</f>
        <v/>
      </c>
      <c r="D65" s="32"/>
      <c r="E65" s="35" t="str">
        <f t="shared" si="31"/>
        <v/>
      </c>
      <c r="F65" s="36" t="str">
        <f t="shared" si="29"/>
        <v/>
      </c>
      <c r="G65" s="36" t="str">
        <f t="shared" si="24"/>
        <v/>
      </c>
      <c r="H65" s="17" t="str">
        <f>IF(B53="","",EOMONTH(LOOKUP(2,1/(H34:H48&lt;&gt;""),H34:H48),12))</f>
        <v/>
      </c>
      <c r="I65" s="18" t="str">
        <f t="shared" si="25"/>
        <v/>
      </c>
      <c r="J65" s="19" t="str">
        <f t="shared" si="26"/>
        <v/>
      </c>
      <c r="K65" s="20">
        <f t="shared" si="27"/>
        <v>0</v>
      </c>
      <c r="L65" s="21">
        <f t="shared" si="23"/>
        <v>0</v>
      </c>
      <c r="M65" s="9"/>
      <c r="N65" s="8"/>
      <c r="O65" s="9"/>
      <c r="P65" s="3"/>
    </row>
    <row r="66" spans="1:18" ht="18" customHeight="1" thickTop="1">
      <c r="A66" s="33" t="str">
        <f t="shared" si="32"/>
        <v/>
      </c>
      <c r="B66" s="33" t="str">
        <f>IF(B53="","",B65)</f>
        <v/>
      </c>
      <c r="C66" s="33" t="str">
        <f>IF(C53="","",$O$12)</f>
        <v/>
      </c>
      <c r="D66" s="32"/>
      <c r="E66" s="35" t="str">
        <f t="shared" si="31"/>
        <v/>
      </c>
      <c r="F66" s="36" t="str">
        <f t="shared" si="29"/>
        <v/>
      </c>
      <c r="G66" s="36" t="str">
        <f t="shared" si="24"/>
        <v/>
      </c>
      <c r="H66" s="17" t="str">
        <f>IF(B53="","",EOMONTH(LOOKUP(2,1/(H34:H48&lt;&gt;""),H34:H48),12))</f>
        <v/>
      </c>
      <c r="I66" s="18" t="str">
        <f t="shared" si="25"/>
        <v/>
      </c>
      <c r="J66" s="19" t="str">
        <f t="shared" si="26"/>
        <v/>
      </c>
      <c r="K66" s="20">
        <f t="shared" si="27"/>
        <v>0</v>
      </c>
      <c r="L66" s="21">
        <f t="shared" si="23"/>
        <v>0</v>
      </c>
      <c r="M66" s="9"/>
      <c r="N66" s="8"/>
      <c r="O66" s="9"/>
      <c r="P66" s="3"/>
      <c r="Q66" s="63" t="s">
        <v>37</v>
      </c>
      <c r="R66" s="64"/>
    </row>
    <row r="67" spans="1:18" ht="18" customHeight="1" thickBot="1">
      <c r="A67" s="33" t="str">
        <f t="shared" si="32"/>
        <v/>
      </c>
      <c r="B67" s="33" t="str">
        <f>IF(B53="","",B65)</f>
        <v/>
      </c>
      <c r="C67" s="33" t="str">
        <f>IF(C53="","",$O$13)</f>
        <v/>
      </c>
      <c r="D67" s="32"/>
      <c r="E67" s="35" t="str">
        <f t="shared" si="31"/>
        <v/>
      </c>
      <c r="F67" s="36" t="str">
        <f t="shared" si="29"/>
        <v/>
      </c>
      <c r="G67" s="36" t="str">
        <f t="shared" si="24"/>
        <v/>
      </c>
      <c r="H67" s="17" t="str">
        <f>IF(B53="","",EOMONTH(LOOKUP(2,1/(H34:H48&lt;&gt;""),H34:H48),12))</f>
        <v/>
      </c>
      <c r="I67" s="18" t="str">
        <f t="shared" si="25"/>
        <v/>
      </c>
      <c r="J67" s="19" t="str">
        <f t="shared" si="26"/>
        <v/>
      </c>
      <c r="K67" s="20">
        <f t="shared" si="27"/>
        <v>0</v>
      </c>
      <c r="L67" s="21">
        <f t="shared" si="23"/>
        <v>0</v>
      </c>
      <c r="M67" s="9"/>
      <c r="N67" s="8"/>
      <c r="O67" s="9"/>
      <c r="P67" s="3"/>
      <c r="Q67" s="65" t="str">
        <f>IF(F53="","",SUM(G68,R63))</f>
        <v/>
      </c>
      <c r="R67" s="66"/>
    </row>
    <row r="68" spans="1:18" ht="18" customHeight="1" thickTop="1">
      <c r="E68" s="24"/>
      <c r="F68" s="37" t="s">
        <v>36</v>
      </c>
      <c r="G68" s="38">
        <f>SUM(G53:G67)</f>
        <v>0</v>
      </c>
      <c r="H68" s="24"/>
      <c r="I68" s="27"/>
      <c r="J68" s="27"/>
      <c r="K68" s="28"/>
      <c r="L68" s="21">
        <f>SUM(L53:L67)</f>
        <v>0</v>
      </c>
      <c r="M68" s="9"/>
      <c r="N68" s="8"/>
      <c r="O68" s="9"/>
      <c r="P68" s="3"/>
    </row>
    <row r="69" spans="1:18" ht="18" customHeight="1">
      <c r="A69" s="3" t="s">
        <v>27</v>
      </c>
      <c r="M69" s="9"/>
      <c r="N69" s="8"/>
      <c r="O69" s="9"/>
    </row>
    <row r="70" spans="1:18" ht="18" customHeight="1">
      <c r="A70" s="68" t="s">
        <v>23</v>
      </c>
      <c r="B70" s="68" t="s">
        <v>13</v>
      </c>
      <c r="C70" s="68"/>
      <c r="D70" s="68"/>
      <c r="E70" s="68" t="s">
        <v>22</v>
      </c>
      <c r="F70" s="69" t="s">
        <v>34</v>
      </c>
      <c r="G70" s="71" t="s">
        <v>35</v>
      </c>
      <c r="H70" s="55" t="s">
        <v>0</v>
      </c>
      <c r="I70" s="55" t="s">
        <v>1</v>
      </c>
      <c r="J70" s="55" t="s">
        <v>2</v>
      </c>
      <c r="K70" s="56" t="s">
        <v>3</v>
      </c>
      <c r="L70" s="67" t="s">
        <v>12</v>
      </c>
      <c r="M70" s="11"/>
      <c r="N70" s="8"/>
      <c r="O70" s="9"/>
      <c r="Q70" s="32" t="s">
        <v>7</v>
      </c>
      <c r="R70" s="49">
        <v>1.4999999999999999E-2</v>
      </c>
    </row>
    <row r="71" spans="1:18" ht="18" customHeight="1">
      <c r="A71" s="68"/>
      <c r="B71" s="32" t="s">
        <v>9</v>
      </c>
      <c r="C71" s="32" t="s">
        <v>10</v>
      </c>
      <c r="D71" s="32" t="s">
        <v>11</v>
      </c>
      <c r="E71" s="68"/>
      <c r="F71" s="70"/>
      <c r="G71" s="71"/>
      <c r="H71" s="55"/>
      <c r="I71" s="55"/>
      <c r="J71" s="55"/>
      <c r="K71" s="56"/>
      <c r="L71" s="67"/>
      <c r="M71" s="7"/>
      <c r="N71" s="8"/>
      <c r="O71" s="9"/>
      <c r="P71" s="3"/>
    </row>
    <row r="72" spans="1:18" ht="18" customHeight="1">
      <c r="A72" s="33" t="str">
        <f>IF(B72="","",$M$2)</f>
        <v/>
      </c>
      <c r="B72" s="33" t="str">
        <f>IF(B53="","",YEAR(LOOKUP(2,1/(H53:H67&lt;&gt;""),H53:H67)))</f>
        <v/>
      </c>
      <c r="C72" s="33" t="str">
        <f>IF(B72="","",$O$2)</f>
        <v/>
      </c>
      <c r="D72" s="33" t="str">
        <f>IF(C72="","",1)</f>
        <v/>
      </c>
      <c r="E72" s="35" t="str">
        <f t="shared" ref="E72:E75" si="33">IF(OR(A72="",B72="",C72=""),"",IF(A72="定例積立",CONCATENATE(B72,"/",C72,"/","25"),IF(AND(A72="手当積立",C72=6),CONCATENATE(B72,"/",SUM(C72,1),"/","5"),IF(AND(A72="手当積立",C72=12),CONCATENATE(B72,"/",C72,"/","15"),CONCATENATE(B72,"/",C72,"/",D72)))))</f>
        <v/>
      </c>
      <c r="F72" s="36" t="str">
        <f>IF(Q67=0,"",Q67)</f>
        <v/>
      </c>
      <c r="G72" s="36" t="str">
        <f>IF(A72="","",F72)</f>
        <v/>
      </c>
      <c r="H72" s="17" t="str">
        <f>IF(B72="","",EOMONTH(LOOKUP(2,1/(H53:H67&lt;&gt;""),H53:H67),12))</f>
        <v/>
      </c>
      <c r="I72" s="18" t="str">
        <f>IF(E72="","",SUM((H72-E72),1))</f>
        <v/>
      </c>
      <c r="J72" s="19" t="str">
        <f>IF(A72="","",H72-DATEVALUE(CONCATENATE(SUM(YEAR(H72),-1),"/3/31")))</f>
        <v/>
      </c>
      <c r="K72" s="20">
        <f>IF(ISERROR(ROUNDDOWN(G72/100,0)*100),0,ROUNDDOWN(G72/100,0)*100)</f>
        <v>0</v>
      </c>
      <c r="L72" s="21">
        <f t="shared" ref="L72:L86" si="34">IFERROR(ROUNDDOWN(K72*I72/J72,0),0)</f>
        <v>0</v>
      </c>
      <c r="M72" s="9"/>
      <c r="N72" s="8"/>
      <c r="O72" s="9"/>
      <c r="P72" s="3"/>
      <c r="Q72" s="57" t="s">
        <v>14</v>
      </c>
      <c r="R72" s="58"/>
    </row>
    <row r="73" spans="1:18" ht="18" customHeight="1">
      <c r="A73" s="33" t="str">
        <f>IF(B73="","",$M$3)</f>
        <v/>
      </c>
      <c r="B73" s="33" t="str">
        <f>B72</f>
        <v/>
      </c>
      <c r="C73" s="33" t="str">
        <f>IF(C72="","",$O$2)</f>
        <v/>
      </c>
      <c r="D73" s="32"/>
      <c r="E73" s="35" t="str">
        <f t="shared" si="33"/>
        <v/>
      </c>
      <c r="F73" s="36" t="str">
        <f>IF(ISERROR(VLOOKUP(A73,$B$10:$E$11,4,FALSE)),"",VLOOKUP(A73,$B$10:$E$11,4,FALSE))</f>
        <v/>
      </c>
      <c r="G73" s="36" t="str">
        <f t="shared" ref="G73:G86" si="35">IF(A73="","",F73)</f>
        <v/>
      </c>
      <c r="H73" s="17" t="str">
        <f>IF(B72="","",EOMONTH(LOOKUP(2,1/(H53:H67&lt;&gt;""),H53:H67),12))</f>
        <v/>
      </c>
      <c r="I73" s="18" t="str">
        <f t="shared" ref="I73:I86" si="36">IF(E73="","",SUM((H73-E73),1))</f>
        <v/>
      </c>
      <c r="J73" s="19" t="str">
        <f t="shared" ref="J73:J86" si="37">IF(A73="","",H73-DATEVALUE(CONCATENATE(SUM(YEAR(H73),-1),"/3/31")))</f>
        <v/>
      </c>
      <c r="K73" s="20">
        <f t="shared" ref="K73:K86" si="38">IF(ISERROR(ROUNDDOWN(G73/100,0)*100),0,ROUNDDOWN(G73/100,0)*100)</f>
        <v>0</v>
      </c>
      <c r="L73" s="21">
        <f t="shared" si="34"/>
        <v>0</v>
      </c>
      <c r="M73" s="9"/>
      <c r="N73" s="8"/>
      <c r="O73" s="9"/>
      <c r="P73" s="3"/>
      <c r="Q73" s="59">
        <v>0.15315000000000001</v>
      </c>
      <c r="R73" s="60"/>
    </row>
    <row r="74" spans="1:18" ht="18" customHeight="1">
      <c r="A74" s="33" t="str">
        <f t="shared" ref="A74:A75" si="39">IF(B74="","",$M$3)</f>
        <v/>
      </c>
      <c r="B74" s="33" t="str">
        <f>B72</f>
        <v/>
      </c>
      <c r="C74" s="33" t="str">
        <f>IF(C72="","",$O$3)</f>
        <v/>
      </c>
      <c r="D74" s="32"/>
      <c r="E74" s="35" t="str">
        <f t="shared" si="33"/>
        <v/>
      </c>
      <c r="F74" s="36" t="str">
        <f t="shared" ref="F74:F86" si="40">IF(ISERROR(VLOOKUP(A74,$B$10:$E$11,4,FALSE)),"",VLOOKUP(A74,$B$10:$E$11,4,FALSE))</f>
        <v/>
      </c>
      <c r="G74" s="36" t="str">
        <f t="shared" si="35"/>
        <v/>
      </c>
      <c r="H74" s="17" t="str">
        <f>IF(B72="","",EOMONTH(LOOKUP(2,1/(H53:H67&lt;&gt;""),H53:H67),12))</f>
        <v/>
      </c>
      <c r="I74" s="18" t="str">
        <f t="shared" si="36"/>
        <v/>
      </c>
      <c r="J74" s="19" t="str">
        <f t="shared" si="37"/>
        <v/>
      </c>
      <c r="K74" s="20">
        <f t="shared" si="38"/>
        <v>0</v>
      </c>
      <c r="L74" s="21">
        <f t="shared" si="34"/>
        <v>0</v>
      </c>
      <c r="M74" s="9"/>
      <c r="N74" s="8"/>
      <c r="O74" s="9"/>
      <c r="P74" s="3"/>
    </row>
    <row r="75" spans="1:18" ht="18" customHeight="1">
      <c r="A75" s="33" t="str">
        <f t="shared" si="39"/>
        <v/>
      </c>
      <c r="B75" s="33" t="str">
        <f>B72</f>
        <v/>
      </c>
      <c r="C75" s="33" t="str">
        <f>IF(C72="","",$O$4)</f>
        <v/>
      </c>
      <c r="D75" s="32"/>
      <c r="E75" s="35" t="str">
        <f t="shared" si="33"/>
        <v/>
      </c>
      <c r="F75" s="36" t="str">
        <f t="shared" si="40"/>
        <v/>
      </c>
      <c r="G75" s="36" t="str">
        <f t="shared" si="35"/>
        <v/>
      </c>
      <c r="H75" s="17" t="str">
        <f>IF(B72="","",EOMONTH(LOOKUP(2,1/(H53:H67&lt;&gt;""),H53:H67),12))</f>
        <v/>
      </c>
      <c r="I75" s="18" t="str">
        <f t="shared" si="36"/>
        <v/>
      </c>
      <c r="J75" s="19" t="str">
        <f t="shared" si="37"/>
        <v/>
      </c>
      <c r="K75" s="20">
        <f t="shared" si="38"/>
        <v>0</v>
      </c>
      <c r="L75" s="21">
        <f t="shared" si="34"/>
        <v>0</v>
      </c>
      <c r="M75" s="9"/>
      <c r="N75" s="8"/>
      <c r="O75" s="9"/>
      <c r="P75" s="3"/>
      <c r="Q75" s="39" t="s">
        <v>6</v>
      </c>
      <c r="R75" s="50">
        <v>0.05</v>
      </c>
    </row>
    <row r="76" spans="1:18" ht="18" customHeight="1">
      <c r="A76" s="33" t="str">
        <f>IF(B76="","",$M$4)</f>
        <v/>
      </c>
      <c r="B76" s="33" t="str">
        <f>B72</f>
        <v/>
      </c>
      <c r="C76" s="33" t="str">
        <f>IF(C72="","",$O$4)</f>
        <v/>
      </c>
      <c r="D76" s="32"/>
      <c r="E76" s="35" t="str">
        <f>IF(OR(A76="",B76="",C76=""),"",IF(A76="定例積立",CONCATENATE(B76,"/",C76,"/","25"),IF(AND(A76="手当積立",C76=6),CONCATENATE(B76,"/",SUM(C76,1),"/","5"),IF(AND(A76="手当積立",C76=12),CONCATENATE(B76,"/",C76,"/","15"),CONCATENATE(B76,"/",C76,"/",D76)))))</f>
        <v/>
      </c>
      <c r="F76" s="36" t="str">
        <f t="shared" si="40"/>
        <v/>
      </c>
      <c r="G76" s="36" t="str">
        <f t="shared" si="35"/>
        <v/>
      </c>
      <c r="H76" s="17" t="str">
        <f>IF(B72="","",EOMONTH(LOOKUP(2,1/(H53:H67&lt;&gt;""),H53:H67),12))</f>
        <v/>
      </c>
      <c r="I76" s="18" t="str">
        <f t="shared" si="36"/>
        <v/>
      </c>
      <c r="J76" s="19" t="str">
        <f t="shared" si="37"/>
        <v/>
      </c>
      <c r="K76" s="20">
        <f t="shared" si="38"/>
        <v>0</v>
      </c>
      <c r="L76" s="21">
        <f t="shared" si="34"/>
        <v>0</v>
      </c>
      <c r="M76" s="9"/>
      <c r="N76" s="8"/>
      <c r="O76" s="9"/>
      <c r="P76" s="3"/>
    </row>
    <row r="77" spans="1:18" ht="18" customHeight="1">
      <c r="A77" s="33" t="str">
        <f t="shared" ref="A77:A81" si="41">IF(B77="","",$M$3)</f>
        <v/>
      </c>
      <c r="B77" s="33" t="str">
        <f>B72</f>
        <v/>
      </c>
      <c r="C77" s="33" t="str">
        <f>IF(C72="","",$O$5)</f>
        <v/>
      </c>
      <c r="D77" s="32"/>
      <c r="E77" s="35" t="str">
        <f t="shared" ref="E77:E86" si="42">IF(OR(A77="",B77="",C77=""),"",IF(A77="定例積立",CONCATENATE(B77,"/",C77,"/","25"),IF(AND(A77="手当積立",C77=6),CONCATENATE(B77,"/",SUM(C77,1),"/","5"),IF(AND(A77="手当積立",C77=12),CONCATENATE(B77,"/",C77,"/","15"),CONCATENATE(B77,"/",C77,"/",D77)))))</f>
        <v/>
      </c>
      <c r="F77" s="36" t="str">
        <f t="shared" si="40"/>
        <v/>
      </c>
      <c r="G77" s="36" t="str">
        <f t="shared" si="35"/>
        <v/>
      </c>
      <c r="H77" s="17" t="str">
        <f>IF(B72="","",EOMONTH(LOOKUP(2,1/(H53:H67&lt;&gt;""),H53:H67),12))</f>
        <v/>
      </c>
      <c r="I77" s="18" t="str">
        <f t="shared" si="36"/>
        <v/>
      </c>
      <c r="J77" s="19" t="str">
        <f t="shared" si="37"/>
        <v/>
      </c>
      <c r="K77" s="20">
        <f t="shared" si="38"/>
        <v>0</v>
      </c>
      <c r="L77" s="21">
        <f t="shared" si="34"/>
        <v>0</v>
      </c>
      <c r="M77" s="9"/>
      <c r="N77" s="8"/>
      <c r="O77" s="9"/>
      <c r="P77" s="3"/>
      <c r="Q77" s="61" t="s">
        <v>38</v>
      </c>
      <c r="R77" s="62"/>
    </row>
    <row r="78" spans="1:18" ht="18" customHeight="1">
      <c r="A78" s="33" t="str">
        <f t="shared" si="41"/>
        <v/>
      </c>
      <c r="B78" s="33" t="str">
        <f>B72</f>
        <v/>
      </c>
      <c r="C78" s="33" t="str">
        <f>IF(C72="","",$O$6)</f>
        <v/>
      </c>
      <c r="D78" s="32"/>
      <c r="E78" s="35" t="str">
        <f t="shared" si="42"/>
        <v/>
      </c>
      <c r="F78" s="36" t="str">
        <f t="shared" si="40"/>
        <v/>
      </c>
      <c r="G78" s="36" t="str">
        <f t="shared" si="35"/>
        <v/>
      </c>
      <c r="H78" s="17" t="str">
        <f>IF(B72="","",EOMONTH(LOOKUP(2,1/(H53:H67&lt;&gt;""),H53:H67),12))</f>
        <v/>
      </c>
      <c r="I78" s="18" t="str">
        <f t="shared" si="36"/>
        <v/>
      </c>
      <c r="J78" s="19" t="str">
        <f t="shared" si="37"/>
        <v/>
      </c>
      <c r="K78" s="20">
        <f t="shared" si="38"/>
        <v>0</v>
      </c>
      <c r="L78" s="21">
        <f t="shared" si="34"/>
        <v>0</v>
      </c>
      <c r="M78" s="9"/>
      <c r="N78" s="8"/>
      <c r="O78" s="9"/>
      <c r="P78" s="3"/>
      <c r="Q78" s="40" t="s">
        <v>4</v>
      </c>
      <c r="R78" s="41">
        <f>ROUNDDOWN(L87*R70,0)</f>
        <v>0</v>
      </c>
    </row>
    <row r="79" spans="1:18" ht="18" customHeight="1">
      <c r="A79" s="33" t="str">
        <f t="shared" si="41"/>
        <v/>
      </c>
      <c r="B79" s="33" t="str">
        <f>B72</f>
        <v/>
      </c>
      <c r="C79" s="33" t="str">
        <f>IF(C72="","",$O$7)</f>
        <v/>
      </c>
      <c r="D79" s="32"/>
      <c r="E79" s="35" t="str">
        <f t="shared" si="42"/>
        <v/>
      </c>
      <c r="F79" s="36" t="str">
        <f t="shared" si="40"/>
        <v/>
      </c>
      <c r="G79" s="36" t="str">
        <f t="shared" si="35"/>
        <v/>
      </c>
      <c r="H79" s="17" t="str">
        <f>IF(B72="","",EOMONTH(LOOKUP(2,1/(H53:H67&lt;&gt;""),H53:H67),12))</f>
        <v/>
      </c>
      <c r="I79" s="18" t="str">
        <f t="shared" si="36"/>
        <v/>
      </c>
      <c r="J79" s="19" t="str">
        <f t="shared" si="37"/>
        <v/>
      </c>
      <c r="K79" s="20">
        <f t="shared" si="38"/>
        <v>0</v>
      </c>
      <c r="L79" s="21">
        <f t="shared" si="34"/>
        <v>0</v>
      </c>
      <c r="M79" s="9"/>
      <c r="N79" s="8"/>
      <c r="O79" s="9"/>
      <c r="P79" s="3"/>
      <c r="Q79" s="40" t="s">
        <v>5</v>
      </c>
      <c r="R79" s="42">
        <f>ROUNDDOWN(R78*Q73,0)</f>
        <v>0</v>
      </c>
    </row>
    <row r="80" spans="1:18" ht="18" customHeight="1">
      <c r="A80" s="33" t="str">
        <f t="shared" si="41"/>
        <v/>
      </c>
      <c r="B80" s="33" t="str">
        <f>B72</f>
        <v/>
      </c>
      <c r="C80" s="33" t="str">
        <f>IF(C72="","",$O$8)</f>
        <v/>
      </c>
      <c r="D80" s="32"/>
      <c r="E80" s="35" t="str">
        <f t="shared" si="42"/>
        <v/>
      </c>
      <c r="F80" s="36" t="str">
        <f t="shared" si="40"/>
        <v/>
      </c>
      <c r="G80" s="36" t="str">
        <f t="shared" si="35"/>
        <v/>
      </c>
      <c r="H80" s="17" t="str">
        <f>IF(B72="","",EOMONTH(LOOKUP(2,1/(H53:H67&lt;&gt;""),H53:H67),12))</f>
        <v/>
      </c>
      <c r="I80" s="18" t="str">
        <f t="shared" si="36"/>
        <v/>
      </c>
      <c r="J80" s="19" t="str">
        <f t="shared" si="37"/>
        <v/>
      </c>
      <c r="K80" s="20">
        <f t="shared" si="38"/>
        <v>0</v>
      </c>
      <c r="L80" s="21">
        <f t="shared" si="34"/>
        <v>0</v>
      </c>
      <c r="M80" s="9"/>
      <c r="N80" s="8"/>
      <c r="O80" s="9"/>
      <c r="P80" s="3"/>
      <c r="Q80" s="43" t="s">
        <v>6</v>
      </c>
      <c r="R80" s="41">
        <f>ROUNDDOWN(R78*R75,0)</f>
        <v>0</v>
      </c>
    </row>
    <row r="81" spans="1:18" ht="18" customHeight="1">
      <c r="A81" s="33" t="str">
        <f t="shared" si="41"/>
        <v/>
      </c>
      <c r="B81" s="33" t="str">
        <f>B72</f>
        <v/>
      </c>
      <c r="C81" s="33" t="str">
        <f>IF(C72="","",$O$9)</f>
        <v/>
      </c>
      <c r="D81" s="32"/>
      <c r="E81" s="35" t="str">
        <f t="shared" si="42"/>
        <v/>
      </c>
      <c r="F81" s="36" t="str">
        <f t="shared" si="40"/>
        <v/>
      </c>
      <c r="G81" s="36" t="str">
        <f t="shared" si="35"/>
        <v/>
      </c>
      <c r="H81" s="17" t="str">
        <f>IF(B72="","",EOMONTH(LOOKUP(2,1/(H53:H67&lt;&gt;""),H53:H67),12))</f>
        <v/>
      </c>
      <c r="I81" s="18" t="str">
        <f t="shared" si="36"/>
        <v/>
      </c>
      <c r="J81" s="19" t="str">
        <f t="shared" si="37"/>
        <v/>
      </c>
      <c r="K81" s="20">
        <f t="shared" si="38"/>
        <v>0</v>
      </c>
      <c r="L81" s="21">
        <f t="shared" si="34"/>
        <v>0</v>
      </c>
      <c r="M81" s="9"/>
      <c r="N81" s="8"/>
      <c r="O81" s="9"/>
      <c r="P81" s="3"/>
      <c r="Q81" s="44" t="s">
        <v>39</v>
      </c>
      <c r="R81" s="45">
        <f>SUM(R79:R80)</f>
        <v>0</v>
      </c>
    </row>
    <row r="82" spans="1:18" ht="18" customHeight="1">
      <c r="A82" s="33" t="str">
        <f>IF(B82="","",$M$4)</f>
        <v/>
      </c>
      <c r="B82" s="33" t="str">
        <f>B72</f>
        <v/>
      </c>
      <c r="C82" s="33" t="str">
        <f>IF(C72="","",$O$10)</f>
        <v/>
      </c>
      <c r="D82" s="32"/>
      <c r="E82" s="35" t="str">
        <f t="shared" si="42"/>
        <v/>
      </c>
      <c r="F82" s="36" t="str">
        <f t="shared" si="40"/>
        <v/>
      </c>
      <c r="G82" s="36" t="str">
        <f t="shared" si="35"/>
        <v/>
      </c>
      <c r="H82" s="17" t="str">
        <f>IF(B72="","",EOMONTH(LOOKUP(2,1/(H53:H67&lt;&gt;""),H53:H67),12))</f>
        <v/>
      </c>
      <c r="I82" s="18" t="str">
        <f t="shared" si="36"/>
        <v/>
      </c>
      <c r="J82" s="19" t="str">
        <f t="shared" si="37"/>
        <v/>
      </c>
      <c r="K82" s="20">
        <f t="shared" si="38"/>
        <v>0</v>
      </c>
      <c r="L82" s="21">
        <f t="shared" si="34"/>
        <v>0</v>
      </c>
      <c r="M82" s="9"/>
      <c r="N82" s="8"/>
      <c r="O82" s="9"/>
      <c r="P82" s="3"/>
      <c r="Q82" s="46" t="s">
        <v>15</v>
      </c>
      <c r="R82" s="47">
        <f>R78-R81</f>
        <v>0</v>
      </c>
    </row>
    <row r="83" spans="1:18" ht="18" customHeight="1">
      <c r="A83" s="33" t="str">
        <f t="shared" ref="A83:A86" si="43">IF(B83="","",$M$3)</f>
        <v/>
      </c>
      <c r="B83" s="33" t="str">
        <f>B72</f>
        <v/>
      </c>
      <c r="C83" s="33" t="str">
        <f>IF(C72="","",$O$10)</f>
        <v/>
      </c>
      <c r="D83" s="32"/>
      <c r="E83" s="35" t="str">
        <f t="shared" si="42"/>
        <v/>
      </c>
      <c r="F83" s="36" t="str">
        <f t="shared" si="40"/>
        <v/>
      </c>
      <c r="G83" s="36" t="str">
        <f t="shared" si="35"/>
        <v/>
      </c>
      <c r="H83" s="17" t="str">
        <f>IF(B72="","",EOMONTH(LOOKUP(2,1/(H53:H67&lt;&gt;""),H53:H67),12))</f>
        <v/>
      </c>
      <c r="I83" s="18" t="str">
        <f t="shared" si="36"/>
        <v/>
      </c>
      <c r="J83" s="19" t="str">
        <f t="shared" si="37"/>
        <v/>
      </c>
      <c r="K83" s="20">
        <f t="shared" si="38"/>
        <v>0</v>
      </c>
      <c r="L83" s="21">
        <f t="shared" si="34"/>
        <v>0</v>
      </c>
      <c r="M83" s="9"/>
      <c r="N83" s="8"/>
      <c r="O83" s="9"/>
      <c r="P83" s="3"/>
    </row>
    <row r="84" spans="1:18" ht="18" customHeight="1" thickBot="1">
      <c r="A84" s="33" t="str">
        <f t="shared" si="43"/>
        <v/>
      </c>
      <c r="B84" s="33" t="str">
        <f>IF(B72="","",SUM(B72,1))</f>
        <v/>
      </c>
      <c r="C84" s="33" t="str">
        <f>IF(C72="","",$O$11)</f>
        <v/>
      </c>
      <c r="D84" s="32"/>
      <c r="E84" s="35" t="str">
        <f t="shared" si="42"/>
        <v/>
      </c>
      <c r="F84" s="36" t="str">
        <f t="shared" si="40"/>
        <v/>
      </c>
      <c r="G84" s="36" t="str">
        <f t="shared" si="35"/>
        <v/>
      </c>
      <c r="H84" s="17" t="str">
        <f>IF(B72="","",EOMONTH(LOOKUP(2,1/(H53:H67&lt;&gt;""),H53:H67),12))</f>
        <v/>
      </c>
      <c r="I84" s="18" t="str">
        <f t="shared" si="36"/>
        <v/>
      </c>
      <c r="J84" s="19" t="str">
        <f t="shared" si="37"/>
        <v/>
      </c>
      <c r="K84" s="20">
        <f t="shared" si="38"/>
        <v>0</v>
      </c>
      <c r="L84" s="21">
        <f t="shared" si="34"/>
        <v>0</v>
      </c>
      <c r="M84" s="9"/>
      <c r="N84" s="8"/>
      <c r="O84" s="9"/>
      <c r="P84" s="3"/>
    </row>
    <row r="85" spans="1:18" ht="18" customHeight="1" thickTop="1">
      <c r="A85" s="33" t="str">
        <f t="shared" si="43"/>
        <v/>
      </c>
      <c r="B85" s="33" t="str">
        <f>IF(B72="","",B84)</f>
        <v/>
      </c>
      <c r="C85" s="33" t="str">
        <f>IF(C72="","",$O$12)</f>
        <v/>
      </c>
      <c r="D85" s="32"/>
      <c r="E85" s="35" t="str">
        <f t="shared" si="42"/>
        <v/>
      </c>
      <c r="F85" s="36" t="str">
        <f t="shared" si="40"/>
        <v/>
      </c>
      <c r="G85" s="36" t="str">
        <f t="shared" si="35"/>
        <v/>
      </c>
      <c r="H85" s="17" t="str">
        <f>IF(B72="","",EOMONTH(LOOKUP(2,1/(H53:H67&lt;&gt;""),H53:H67),12))</f>
        <v/>
      </c>
      <c r="I85" s="18" t="str">
        <f t="shared" si="36"/>
        <v/>
      </c>
      <c r="J85" s="19" t="str">
        <f t="shared" si="37"/>
        <v/>
      </c>
      <c r="K85" s="20">
        <f t="shared" si="38"/>
        <v>0</v>
      </c>
      <c r="L85" s="21">
        <f t="shared" si="34"/>
        <v>0</v>
      </c>
      <c r="M85" s="9"/>
      <c r="N85" s="8"/>
      <c r="O85" s="9"/>
      <c r="P85" s="3"/>
      <c r="Q85" s="63" t="s">
        <v>37</v>
      </c>
      <c r="R85" s="64"/>
    </row>
    <row r="86" spans="1:18" ht="18" customHeight="1" thickBot="1">
      <c r="A86" s="33" t="str">
        <f t="shared" si="43"/>
        <v/>
      </c>
      <c r="B86" s="33" t="str">
        <f>IF(B72="","",B84)</f>
        <v/>
      </c>
      <c r="C86" s="33" t="str">
        <f>IF(C72="","",$O$13)</f>
        <v/>
      </c>
      <c r="D86" s="32"/>
      <c r="E86" s="35" t="str">
        <f t="shared" si="42"/>
        <v/>
      </c>
      <c r="F86" s="36" t="str">
        <f t="shared" si="40"/>
        <v/>
      </c>
      <c r="G86" s="36" t="str">
        <f t="shared" si="35"/>
        <v/>
      </c>
      <c r="H86" s="17" t="str">
        <f>IF(B72="","",EOMONTH(LOOKUP(2,1/(H53:H67&lt;&gt;""),H53:H67),12))</f>
        <v/>
      </c>
      <c r="I86" s="18" t="str">
        <f t="shared" si="36"/>
        <v/>
      </c>
      <c r="J86" s="19" t="str">
        <f t="shared" si="37"/>
        <v/>
      </c>
      <c r="K86" s="20">
        <f t="shared" si="38"/>
        <v>0</v>
      </c>
      <c r="L86" s="21">
        <f t="shared" si="34"/>
        <v>0</v>
      </c>
      <c r="M86" s="9"/>
      <c r="N86" s="8"/>
      <c r="O86" s="9"/>
      <c r="P86" s="3"/>
      <c r="Q86" s="65" t="str">
        <f>IF(F72="","",SUM(G87,R82))</f>
        <v/>
      </c>
      <c r="R86" s="66"/>
    </row>
    <row r="87" spans="1:18" ht="18" customHeight="1" thickTop="1">
      <c r="E87" s="24"/>
      <c r="F87" s="37" t="s">
        <v>36</v>
      </c>
      <c r="G87" s="38">
        <f>SUM(G72:G86)</f>
        <v>0</v>
      </c>
      <c r="H87" s="24"/>
      <c r="I87" s="27"/>
      <c r="J87" s="27"/>
      <c r="K87" s="28"/>
      <c r="L87" s="21">
        <f>SUM(L72:L86)</f>
        <v>0</v>
      </c>
      <c r="M87" s="9"/>
      <c r="N87" s="8"/>
      <c r="O87" s="9"/>
      <c r="P87" s="3"/>
    </row>
    <row r="88" spans="1:18" ht="18" customHeight="1">
      <c r="A88" s="3" t="s">
        <v>28</v>
      </c>
      <c r="M88" s="9"/>
      <c r="N88" s="8"/>
      <c r="O88" s="9"/>
    </row>
    <row r="89" spans="1:18" ht="18" customHeight="1">
      <c r="A89" s="68" t="s">
        <v>23</v>
      </c>
      <c r="B89" s="68" t="s">
        <v>13</v>
      </c>
      <c r="C89" s="68"/>
      <c r="D89" s="68"/>
      <c r="E89" s="68" t="s">
        <v>22</v>
      </c>
      <c r="F89" s="69" t="s">
        <v>34</v>
      </c>
      <c r="G89" s="71" t="s">
        <v>35</v>
      </c>
      <c r="H89" s="55" t="s">
        <v>0</v>
      </c>
      <c r="I89" s="55" t="s">
        <v>1</v>
      </c>
      <c r="J89" s="55" t="s">
        <v>2</v>
      </c>
      <c r="K89" s="56" t="s">
        <v>3</v>
      </c>
      <c r="L89" s="67" t="s">
        <v>12</v>
      </c>
      <c r="M89" s="11"/>
      <c r="N89" s="8"/>
      <c r="O89" s="9"/>
      <c r="Q89" s="32" t="s">
        <v>7</v>
      </c>
      <c r="R89" s="49">
        <v>1.4999999999999999E-2</v>
      </c>
    </row>
    <row r="90" spans="1:18" ht="18" customHeight="1">
      <c r="A90" s="68"/>
      <c r="B90" s="32" t="s">
        <v>9</v>
      </c>
      <c r="C90" s="32" t="s">
        <v>10</v>
      </c>
      <c r="D90" s="32" t="s">
        <v>11</v>
      </c>
      <c r="E90" s="68"/>
      <c r="F90" s="70"/>
      <c r="G90" s="71"/>
      <c r="H90" s="55"/>
      <c r="I90" s="55"/>
      <c r="J90" s="55"/>
      <c r="K90" s="56"/>
      <c r="L90" s="67"/>
      <c r="M90" s="7"/>
      <c r="N90" s="8"/>
      <c r="O90" s="9"/>
      <c r="P90" s="3"/>
    </row>
    <row r="91" spans="1:18" ht="18" customHeight="1">
      <c r="A91" s="33" t="str">
        <f>IF(B91="","",$M$2)</f>
        <v/>
      </c>
      <c r="B91" s="33" t="str">
        <f>IF(B72="","",YEAR(LOOKUP(2,1/(H72:H86&lt;&gt;""),H72:H86)))</f>
        <v/>
      </c>
      <c r="C91" s="33" t="str">
        <f>IF(B91="","",$O$2)</f>
        <v/>
      </c>
      <c r="D91" s="33" t="str">
        <f>IF(C91="","",1)</f>
        <v/>
      </c>
      <c r="E91" s="35" t="str">
        <f t="shared" ref="E91:E94" si="44">IF(OR(A91="",B91="",C91=""),"",IF(A91="定例積立",CONCATENATE(B91,"/",C91,"/","25"),IF(AND(A91="手当積立",C91=6),CONCATENATE(B91,"/",SUM(C91,1),"/","5"),IF(AND(A91="手当積立",C91=12),CONCATENATE(B91,"/",C91,"/","15"),CONCATENATE(B91,"/",C91,"/",D91)))))</f>
        <v/>
      </c>
      <c r="F91" s="36" t="str">
        <f>IF(Q86=0,"",Q86)</f>
        <v/>
      </c>
      <c r="G91" s="36" t="str">
        <f>IF(A91="","",F91)</f>
        <v/>
      </c>
      <c r="H91" s="17" t="str">
        <f>IF(B91="","",EOMONTH(LOOKUP(2,1/(H72:H86&lt;&gt;""),H72:H86),12))</f>
        <v/>
      </c>
      <c r="I91" s="18" t="str">
        <f>IF(E91="","",SUM((H91-E91),1))</f>
        <v/>
      </c>
      <c r="J91" s="19" t="str">
        <f>IF(A91="","",H91-DATEVALUE(CONCATENATE(SUM(YEAR(H91),-1),"/3/31")))</f>
        <v/>
      </c>
      <c r="K91" s="20">
        <f>IF(ISERROR(ROUNDDOWN(G91/100,0)*100),0,ROUNDDOWN(G91/100,0)*100)</f>
        <v>0</v>
      </c>
      <c r="L91" s="21">
        <f t="shared" ref="L91:L105" si="45">IFERROR(ROUNDDOWN(K91*I91/J91,0),0)</f>
        <v>0</v>
      </c>
      <c r="M91" s="9"/>
      <c r="N91" s="8"/>
      <c r="O91" s="9"/>
      <c r="P91" s="3"/>
      <c r="Q91" s="57" t="s">
        <v>14</v>
      </c>
      <c r="R91" s="58"/>
    </row>
    <row r="92" spans="1:18" ht="18" customHeight="1">
      <c r="A92" s="33" t="str">
        <f>IF(B92="","",$M$3)</f>
        <v/>
      </c>
      <c r="B92" s="33" t="str">
        <f>B91</f>
        <v/>
      </c>
      <c r="C92" s="33" t="str">
        <f>IF(C91="","",$O$2)</f>
        <v/>
      </c>
      <c r="D92" s="32"/>
      <c r="E92" s="35" t="str">
        <f t="shared" si="44"/>
        <v/>
      </c>
      <c r="F92" s="36" t="str">
        <f>IF(ISERROR(VLOOKUP(A92,$B$10:$E$11,4,FALSE)),"",VLOOKUP(A92,$B$10:$E$11,4,FALSE))</f>
        <v/>
      </c>
      <c r="G92" s="36" t="str">
        <f t="shared" ref="G92:G105" si="46">IF(A92="","",F92)</f>
        <v/>
      </c>
      <c r="H92" s="17" t="str">
        <f>IF(B91="","",EOMONTH(LOOKUP(2,1/(H72:H86&lt;&gt;""),H72:H86),12))</f>
        <v/>
      </c>
      <c r="I92" s="18" t="str">
        <f t="shared" ref="I92:I105" si="47">IF(E92="","",SUM((H92-E92),1))</f>
        <v/>
      </c>
      <c r="J92" s="19" t="str">
        <f t="shared" ref="J92:J105" si="48">IF(A92="","",H92-DATEVALUE(CONCATENATE(SUM(YEAR(H92),-1),"/3/31")))</f>
        <v/>
      </c>
      <c r="K92" s="20">
        <f t="shared" ref="K92:K105" si="49">IF(ISERROR(ROUNDDOWN(G92/100,0)*100),0,ROUNDDOWN(G92/100,0)*100)</f>
        <v>0</v>
      </c>
      <c r="L92" s="21">
        <f t="shared" si="45"/>
        <v>0</v>
      </c>
      <c r="M92" s="9"/>
      <c r="N92" s="8"/>
      <c r="O92" s="9"/>
      <c r="P92" s="3"/>
      <c r="Q92" s="59">
        <v>0.15315000000000001</v>
      </c>
      <c r="R92" s="60"/>
    </row>
    <row r="93" spans="1:18" ht="18" customHeight="1">
      <c r="A93" s="33" t="str">
        <f t="shared" ref="A93:A94" si="50">IF(B93="","",$M$3)</f>
        <v/>
      </c>
      <c r="B93" s="33" t="str">
        <f>B91</f>
        <v/>
      </c>
      <c r="C93" s="33" t="str">
        <f>IF(C91="","",$O$3)</f>
        <v/>
      </c>
      <c r="D93" s="32"/>
      <c r="E93" s="35" t="str">
        <f t="shared" si="44"/>
        <v/>
      </c>
      <c r="F93" s="36" t="str">
        <f t="shared" ref="F93:F105" si="51">IF(ISERROR(VLOOKUP(A93,$B$10:$E$11,4,FALSE)),"",VLOOKUP(A93,$B$10:$E$11,4,FALSE))</f>
        <v/>
      </c>
      <c r="G93" s="36" t="str">
        <f t="shared" si="46"/>
        <v/>
      </c>
      <c r="H93" s="17" t="str">
        <f>IF(B91="","",EOMONTH(LOOKUP(2,1/(H72:H86&lt;&gt;""),H72:H86),12))</f>
        <v/>
      </c>
      <c r="I93" s="18" t="str">
        <f t="shared" si="47"/>
        <v/>
      </c>
      <c r="J93" s="19" t="str">
        <f t="shared" si="48"/>
        <v/>
      </c>
      <c r="K93" s="20">
        <f t="shared" si="49"/>
        <v>0</v>
      </c>
      <c r="L93" s="21">
        <f t="shared" si="45"/>
        <v>0</v>
      </c>
      <c r="M93" s="9"/>
      <c r="N93" s="8"/>
      <c r="O93" s="9"/>
      <c r="P93" s="3"/>
    </row>
    <row r="94" spans="1:18" ht="18" customHeight="1">
      <c r="A94" s="33" t="str">
        <f t="shared" si="50"/>
        <v/>
      </c>
      <c r="B94" s="33" t="str">
        <f>B91</f>
        <v/>
      </c>
      <c r="C94" s="33" t="str">
        <f>IF(C91="","",$O$4)</f>
        <v/>
      </c>
      <c r="D94" s="32"/>
      <c r="E94" s="35" t="str">
        <f t="shared" si="44"/>
        <v/>
      </c>
      <c r="F94" s="36" t="str">
        <f t="shared" si="51"/>
        <v/>
      </c>
      <c r="G94" s="36" t="str">
        <f t="shared" si="46"/>
        <v/>
      </c>
      <c r="H94" s="17" t="str">
        <f>IF(B91="","",EOMONTH(LOOKUP(2,1/(H72:H86&lt;&gt;""),H72:H86),12))</f>
        <v/>
      </c>
      <c r="I94" s="18" t="str">
        <f t="shared" si="47"/>
        <v/>
      </c>
      <c r="J94" s="19" t="str">
        <f t="shared" si="48"/>
        <v/>
      </c>
      <c r="K94" s="20">
        <f t="shared" si="49"/>
        <v>0</v>
      </c>
      <c r="L94" s="21">
        <f t="shared" si="45"/>
        <v>0</v>
      </c>
      <c r="M94" s="9"/>
      <c r="N94" s="8"/>
      <c r="O94" s="9"/>
      <c r="P94" s="3"/>
      <c r="Q94" s="39" t="s">
        <v>6</v>
      </c>
      <c r="R94" s="50">
        <v>0.05</v>
      </c>
    </row>
    <row r="95" spans="1:18" ht="18" customHeight="1">
      <c r="A95" s="33" t="str">
        <f>IF(B95="","",$M$4)</f>
        <v/>
      </c>
      <c r="B95" s="33" t="str">
        <f>B91</f>
        <v/>
      </c>
      <c r="C95" s="33" t="str">
        <f>IF(C91="","",$O$4)</f>
        <v/>
      </c>
      <c r="D95" s="32"/>
      <c r="E95" s="35" t="str">
        <f>IF(OR(A95="",B95="",C95=""),"",IF(A95="定例積立",CONCATENATE(B95,"/",C95,"/","25"),IF(AND(A95="手当積立",C95=6),CONCATENATE(B95,"/",SUM(C95,1),"/","5"),IF(AND(A95="手当積立",C95=12),CONCATENATE(B95,"/",C95,"/","15"),CONCATENATE(B95,"/",C95,"/",D95)))))</f>
        <v/>
      </c>
      <c r="F95" s="36" t="str">
        <f t="shared" si="51"/>
        <v/>
      </c>
      <c r="G95" s="36" t="str">
        <f t="shared" si="46"/>
        <v/>
      </c>
      <c r="H95" s="17" t="str">
        <f>IF(B91="","",EOMONTH(LOOKUP(2,1/(H72:H86&lt;&gt;""),H72:H86),12))</f>
        <v/>
      </c>
      <c r="I95" s="18" t="str">
        <f t="shared" si="47"/>
        <v/>
      </c>
      <c r="J95" s="19" t="str">
        <f t="shared" si="48"/>
        <v/>
      </c>
      <c r="K95" s="20">
        <f t="shared" si="49"/>
        <v>0</v>
      </c>
      <c r="L95" s="21">
        <f t="shared" si="45"/>
        <v>0</v>
      </c>
      <c r="M95" s="9"/>
      <c r="N95" s="8"/>
      <c r="O95" s="9"/>
      <c r="P95" s="3"/>
    </row>
    <row r="96" spans="1:18" ht="18" customHeight="1">
      <c r="A96" s="33" t="str">
        <f t="shared" ref="A96:A100" si="52">IF(B96="","",$M$3)</f>
        <v/>
      </c>
      <c r="B96" s="33" t="str">
        <f>B91</f>
        <v/>
      </c>
      <c r="C96" s="33" t="str">
        <f>IF(C91="","",$O$5)</f>
        <v/>
      </c>
      <c r="D96" s="32"/>
      <c r="E96" s="35" t="str">
        <f t="shared" ref="E96:E105" si="53">IF(OR(A96="",B96="",C96=""),"",IF(A96="定例積立",CONCATENATE(B96,"/",C96,"/","25"),IF(AND(A96="手当積立",C96=6),CONCATENATE(B96,"/",SUM(C96,1),"/","5"),IF(AND(A96="手当積立",C96=12),CONCATENATE(B96,"/",C96,"/","15"),CONCATENATE(B96,"/",C96,"/",D96)))))</f>
        <v/>
      </c>
      <c r="F96" s="36" t="str">
        <f t="shared" si="51"/>
        <v/>
      </c>
      <c r="G96" s="36" t="str">
        <f t="shared" si="46"/>
        <v/>
      </c>
      <c r="H96" s="17" t="str">
        <f>IF(B91="","",EOMONTH(LOOKUP(2,1/(H72:H86&lt;&gt;""),H72:H86),12))</f>
        <v/>
      </c>
      <c r="I96" s="18" t="str">
        <f t="shared" si="47"/>
        <v/>
      </c>
      <c r="J96" s="19" t="str">
        <f t="shared" si="48"/>
        <v/>
      </c>
      <c r="K96" s="20">
        <f t="shared" si="49"/>
        <v>0</v>
      </c>
      <c r="L96" s="21">
        <f t="shared" si="45"/>
        <v>0</v>
      </c>
      <c r="M96" s="9"/>
      <c r="N96" s="8"/>
      <c r="O96" s="9"/>
      <c r="P96" s="3"/>
      <c r="Q96" s="61" t="s">
        <v>38</v>
      </c>
      <c r="R96" s="62"/>
    </row>
    <row r="97" spans="1:18" ht="18" customHeight="1">
      <c r="A97" s="33" t="str">
        <f t="shared" si="52"/>
        <v/>
      </c>
      <c r="B97" s="33" t="str">
        <f>B91</f>
        <v/>
      </c>
      <c r="C97" s="33" t="str">
        <f>IF(C91="","",$O$6)</f>
        <v/>
      </c>
      <c r="D97" s="32"/>
      <c r="E97" s="35" t="str">
        <f t="shared" si="53"/>
        <v/>
      </c>
      <c r="F97" s="36" t="str">
        <f t="shared" si="51"/>
        <v/>
      </c>
      <c r="G97" s="36" t="str">
        <f t="shared" si="46"/>
        <v/>
      </c>
      <c r="H97" s="17" t="str">
        <f>IF(B91="","",EOMONTH(LOOKUP(2,1/(H72:H86&lt;&gt;""),H72:H86),12))</f>
        <v/>
      </c>
      <c r="I97" s="18" t="str">
        <f t="shared" si="47"/>
        <v/>
      </c>
      <c r="J97" s="19" t="str">
        <f t="shared" si="48"/>
        <v/>
      </c>
      <c r="K97" s="20">
        <f t="shared" si="49"/>
        <v>0</v>
      </c>
      <c r="L97" s="21">
        <f t="shared" si="45"/>
        <v>0</v>
      </c>
      <c r="M97" s="9"/>
      <c r="N97" s="8"/>
      <c r="O97" s="9"/>
      <c r="P97" s="3"/>
      <c r="Q97" s="40" t="s">
        <v>4</v>
      </c>
      <c r="R97" s="41">
        <f>ROUNDDOWN(L106*R89,0)</f>
        <v>0</v>
      </c>
    </row>
    <row r="98" spans="1:18" ht="18" customHeight="1">
      <c r="A98" s="33" t="str">
        <f t="shared" si="52"/>
        <v/>
      </c>
      <c r="B98" s="33" t="str">
        <f>B91</f>
        <v/>
      </c>
      <c r="C98" s="33" t="str">
        <f>IF(C91="","",$O$7)</f>
        <v/>
      </c>
      <c r="D98" s="32"/>
      <c r="E98" s="35" t="str">
        <f t="shared" si="53"/>
        <v/>
      </c>
      <c r="F98" s="36" t="str">
        <f t="shared" si="51"/>
        <v/>
      </c>
      <c r="G98" s="36" t="str">
        <f t="shared" si="46"/>
        <v/>
      </c>
      <c r="H98" s="17" t="str">
        <f>IF(B91="","",EOMONTH(LOOKUP(2,1/(H72:H86&lt;&gt;""),H72:H86),12))</f>
        <v/>
      </c>
      <c r="I98" s="18" t="str">
        <f t="shared" si="47"/>
        <v/>
      </c>
      <c r="J98" s="19" t="str">
        <f t="shared" si="48"/>
        <v/>
      </c>
      <c r="K98" s="20">
        <f t="shared" si="49"/>
        <v>0</v>
      </c>
      <c r="L98" s="21">
        <f t="shared" si="45"/>
        <v>0</v>
      </c>
      <c r="M98" s="9"/>
      <c r="N98" s="8"/>
      <c r="O98" s="9"/>
      <c r="P98" s="3"/>
      <c r="Q98" s="40" t="s">
        <v>5</v>
      </c>
      <c r="R98" s="42">
        <f>ROUNDDOWN(R97*Q92,0)</f>
        <v>0</v>
      </c>
    </row>
    <row r="99" spans="1:18" ht="18" customHeight="1">
      <c r="A99" s="33" t="str">
        <f t="shared" si="52"/>
        <v/>
      </c>
      <c r="B99" s="33" t="str">
        <f>B91</f>
        <v/>
      </c>
      <c r="C99" s="33" t="str">
        <f>IF(C91="","",$O$8)</f>
        <v/>
      </c>
      <c r="D99" s="32"/>
      <c r="E99" s="35" t="str">
        <f t="shared" si="53"/>
        <v/>
      </c>
      <c r="F99" s="36" t="str">
        <f t="shared" si="51"/>
        <v/>
      </c>
      <c r="G99" s="36" t="str">
        <f t="shared" si="46"/>
        <v/>
      </c>
      <c r="H99" s="17" t="str">
        <f>IF(B91="","",EOMONTH(LOOKUP(2,1/(H72:H86&lt;&gt;""),H72:H86),12))</f>
        <v/>
      </c>
      <c r="I99" s="18" t="str">
        <f t="shared" si="47"/>
        <v/>
      </c>
      <c r="J99" s="19" t="str">
        <f t="shared" si="48"/>
        <v/>
      </c>
      <c r="K99" s="20">
        <f t="shared" si="49"/>
        <v>0</v>
      </c>
      <c r="L99" s="21">
        <f t="shared" si="45"/>
        <v>0</v>
      </c>
      <c r="M99" s="9"/>
      <c r="N99" s="8"/>
      <c r="O99" s="9"/>
      <c r="P99" s="3"/>
      <c r="Q99" s="43" t="s">
        <v>6</v>
      </c>
      <c r="R99" s="41">
        <f>ROUNDDOWN(R97*R94,0)</f>
        <v>0</v>
      </c>
    </row>
    <row r="100" spans="1:18" ht="18" customHeight="1">
      <c r="A100" s="33" t="str">
        <f t="shared" si="52"/>
        <v/>
      </c>
      <c r="B100" s="33" t="str">
        <f>B91</f>
        <v/>
      </c>
      <c r="C100" s="33" t="str">
        <f>IF(C91="","",$O$9)</f>
        <v/>
      </c>
      <c r="D100" s="32"/>
      <c r="E100" s="35" t="str">
        <f t="shared" si="53"/>
        <v/>
      </c>
      <c r="F100" s="36" t="str">
        <f t="shared" si="51"/>
        <v/>
      </c>
      <c r="G100" s="36" t="str">
        <f t="shared" si="46"/>
        <v/>
      </c>
      <c r="H100" s="17" t="str">
        <f>IF(B91="","",EOMONTH(LOOKUP(2,1/(H72:H86&lt;&gt;""),H72:H86),12))</f>
        <v/>
      </c>
      <c r="I100" s="18" t="str">
        <f t="shared" si="47"/>
        <v/>
      </c>
      <c r="J100" s="19" t="str">
        <f t="shared" si="48"/>
        <v/>
      </c>
      <c r="K100" s="20">
        <f t="shared" si="49"/>
        <v>0</v>
      </c>
      <c r="L100" s="21">
        <f t="shared" si="45"/>
        <v>0</v>
      </c>
      <c r="M100" s="9"/>
      <c r="N100" s="8"/>
      <c r="O100" s="9"/>
      <c r="P100" s="3"/>
      <c r="Q100" s="44" t="s">
        <v>39</v>
      </c>
      <c r="R100" s="45">
        <f>SUM(R98:R99)</f>
        <v>0</v>
      </c>
    </row>
    <row r="101" spans="1:18" ht="18" customHeight="1">
      <c r="A101" s="33" t="str">
        <f>IF(B101="","",$M$4)</f>
        <v/>
      </c>
      <c r="B101" s="33" t="str">
        <f>B91</f>
        <v/>
      </c>
      <c r="C101" s="33" t="str">
        <f>IF(C91="","",$O$10)</f>
        <v/>
      </c>
      <c r="D101" s="32"/>
      <c r="E101" s="35" t="str">
        <f t="shared" si="53"/>
        <v/>
      </c>
      <c r="F101" s="36" t="str">
        <f t="shared" si="51"/>
        <v/>
      </c>
      <c r="G101" s="36" t="str">
        <f t="shared" si="46"/>
        <v/>
      </c>
      <c r="H101" s="17" t="str">
        <f>IF(B91="","",EOMONTH(LOOKUP(2,1/(H72:H86&lt;&gt;""),H72:H86),12))</f>
        <v/>
      </c>
      <c r="I101" s="18" t="str">
        <f t="shared" si="47"/>
        <v/>
      </c>
      <c r="J101" s="19" t="str">
        <f t="shared" si="48"/>
        <v/>
      </c>
      <c r="K101" s="20">
        <f t="shared" si="49"/>
        <v>0</v>
      </c>
      <c r="L101" s="21">
        <f t="shared" si="45"/>
        <v>0</v>
      </c>
      <c r="M101" s="9"/>
      <c r="N101" s="8"/>
      <c r="O101" s="9"/>
      <c r="P101" s="3"/>
      <c r="Q101" s="46" t="s">
        <v>15</v>
      </c>
      <c r="R101" s="47">
        <f>R97-R100</f>
        <v>0</v>
      </c>
    </row>
    <row r="102" spans="1:18" ht="18" customHeight="1">
      <c r="A102" s="33" t="str">
        <f t="shared" ref="A102:A105" si="54">IF(B102="","",$M$3)</f>
        <v/>
      </c>
      <c r="B102" s="33" t="str">
        <f>B91</f>
        <v/>
      </c>
      <c r="C102" s="33" t="str">
        <f>IF(C91="","",$O$10)</f>
        <v/>
      </c>
      <c r="D102" s="32"/>
      <c r="E102" s="35" t="str">
        <f t="shared" si="53"/>
        <v/>
      </c>
      <c r="F102" s="36" t="str">
        <f t="shared" si="51"/>
        <v/>
      </c>
      <c r="G102" s="36" t="str">
        <f t="shared" si="46"/>
        <v/>
      </c>
      <c r="H102" s="17" t="str">
        <f>IF(B91="","",EOMONTH(LOOKUP(2,1/(H72:H86&lt;&gt;""),H72:H86),12))</f>
        <v/>
      </c>
      <c r="I102" s="18" t="str">
        <f t="shared" si="47"/>
        <v/>
      </c>
      <c r="J102" s="19" t="str">
        <f t="shared" si="48"/>
        <v/>
      </c>
      <c r="K102" s="20">
        <f t="shared" si="49"/>
        <v>0</v>
      </c>
      <c r="L102" s="21">
        <f t="shared" si="45"/>
        <v>0</v>
      </c>
      <c r="M102" s="9"/>
      <c r="N102" s="8"/>
      <c r="O102" s="9"/>
      <c r="P102" s="3"/>
    </row>
    <row r="103" spans="1:18" ht="18" customHeight="1" thickBot="1">
      <c r="A103" s="33" t="str">
        <f t="shared" si="54"/>
        <v/>
      </c>
      <c r="B103" s="33" t="str">
        <f>IF(B91="","",SUM(B91,1))</f>
        <v/>
      </c>
      <c r="C103" s="33" t="str">
        <f>IF(C91="","",$O$11)</f>
        <v/>
      </c>
      <c r="D103" s="32"/>
      <c r="E103" s="35" t="str">
        <f t="shared" si="53"/>
        <v/>
      </c>
      <c r="F103" s="36" t="str">
        <f t="shared" si="51"/>
        <v/>
      </c>
      <c r="G103" s="36" t="str">
        <f t="shared" si="46"/>
        <v/>
      </c>
      <c r="H103" s="17" t="str">
        <f>IF(B91="","",EOMONTH(LOOKUP(2,1/(H72:H86&lt;&gt;""),H72:H86),12))</f>
        <v/>
      </c>
      <c r="I103" s="18" t="str">
        <f t="shared" si="47"/>
        <v/>
      </c>
      <c r="J103" s="19" t="str">
        <f t="shared" si="48"/>
        <v/>
      </c>
      <c r="K103" s="20">
        <f t="shared" si="49"/>
        <v>0</v>
      </c>
      <c r="L103" s="21">
        <f t="shared" si="45"/>
        <v>0</v>
      </c>
      <c r="M103" s="9"/>
      <c r="N103" s="8"/>
      <c r="O103" s="9"/>
      <c r="P103" s="3"/>
    </row>
    <row r="104" spans="1:18" ht="18" customHeight="1" thickTop="1">
      <c r="A104" s="33" t="str">
        <f t="shared" si="54"/>
        <v/>
      </c>
      <c r="B104" s="33" t="str">
        <f>IF(B91="","",B103)</f>
        <v/>
      </c>
      <c r="C104" s="33" t="str">
        <f>IF(C91="","",$O$12)</f>
        <v/>
      </c>
      <c r="D104" s="32"/>
      <c r="E104" s="35" t="str">
        <f t="shared" si="53"/>
        <v/>
      </c>
      <c r="F104" s="36" t="str">
        <f t="shared" si="51"/>
        <v/>
      </c>
      <c r="G104" s="36" t="str">
        <f t="shared" si="46"/>
        <v/>
      </c>
      <c r="H104" s="17" t="str">
        <f>IF(B91="","",EOMONTH(LOOKUP(2,1/(H72:H86&lt;&gt;""),H72:H86),12))</f>
        <v/>
      </c>
      <c r="I104" s="18" t="str">
        <f t="shared" si="47"/>
        <v/>
      </c>
      <c r="J104" s="19" t="str">
        <f t="shared" si="48"/>
        <v/>
      </c>
      <c r="K104" s="20">
        <f t="shared" si="49"/>
        <v>0</v>
      </c>
      <c r="L104" s="21">
        <f t="shared" si="45"/>
        <v>0</v>
      </c>
      <c r="M104" s="9"/>
      <c r="N104" s="8"/>
      <c r="O104" s="9"/>
      <c r="P104" s="3"/>
      <c r="Q104" s="63" t="s">
        <v>37</v>
      </c>
      <c r="R104" s="64"/>
    </row>
    <row r="105" spans="1:18" ht="18" customHeight="1" thickBot="1">
      <c r="A105" s="33" t="str">
        <f t="shared" si="54"/>
        <v/>
      </c>
      <c r="B105" s="33" t="str">
        <f>IF(B91="","",B103)</f>
        <v/>
      </c>
      <c r="C105" s="33" t="str">
        <f>IF(C91="","",$O$13)</f>
        <v/>
      </c>
      <c r="D105" s="32"/>
      <c r="E105" s="35" t="str">
        <f t="shared" si="53"/>
        <v/>
      </c>
      <c r="F105" s="36" t="str">
        <f t="shared" si="51"/>
        <v/>
      </c>
      <c r="G105" s="36" t="str">
        <f t="shared" si="46"/>
        <v/>
      </c>
      <c r="H105" s="17" t="str">
        <f>IF(B91="","",EOMONTH(LOOKUP(2,1/(H72:H86&lt;&gt;""),H72:H86),12))</f>
        <v/>
      </c>
      <c r="I105" s="18" t="str">
        <f t="shared" si="47"/>
        <v/>
      </c>
      <c r="J105" s="19" t="str">
        <f t="shared" si="48"/>
        <v/>
      </c>
      <c r="K105" s="20">
        <f t="shared" si="49"/>
        <v>0</v>
      </c>
      <c r="L105" s="21">
        <f t="shared" si="45"/>
        <v>0</v>
      </c>
      <c r="M105" s="9"/>
      <c r="N105" s="8"/>
      <c r="O105" s="9"/>
      <c r="P105" s="3"/>
      <c r="Q105" s="65" t="str">
        <f>IF(F91="","",SUM(G106,R101))</f>
        <v/>
      </c>
      <c r="R105" s="66"/>
    </row>
    <row r="106" spans="1:18" ht="18" customHeight="1" thickTop="1">
      <c r="E106" s="24"/>
      <c r="F106" s="37" t="s">
        <v>36</v>
      </c>
      <c r="G106" s="38">
        <f>SUM(G91:G105)</f>
        <v>0</v>
      </c>
      <c r="H106" s="24"/>
      <c r="I106" s="27"/>
      <c r="J106" s="27"/>
      <c r="K106" s="28"/>
      <c r="L106" s="21">
        <f>SUM(L91:L105)</f>
        <v>0</v>
      </c>
      <c r="M106" s="9"/>
      <c r="N106" s="8"/>
      <c r="O106" s="9"/>
      <c r="P106" s="3"/>
    </row>
    <row r="107" spans="1:18" ht="18" customHeight="1">
      <c r="A107" s="3" t="s">
        <v>42</v>
      </c>
      <c r="M107" s="9"/>
      <c r="N107" s="8"/>
      <c r="O107" s="9"/>
    </row>
    <row r="108" spans="1:18" ht="18" customHeight="1">
      <c r="A108" s="68" t="s">
        <v>23</v>
      </c>
      <c r="B108" s="68" t="s">
        <v>13</v>
      </c>
      <c r="C108" s="68"/>
      <c r="D108" s="68"/>
      <c r="E108" s="68" t="s">
        <v>22</v>
      </c>
      <c r="F108" s="69" t="s">
        <v>34</v>
      </c>
      <c r="G108" s="71" t="s">
        <v>35</v>
      </c>
      <c r="H108" s="55" t="s">
        <v>0</v>
      </c>
      <c r="I108" s="55" t="s">
        <v>1</v>
      </c>
      <c r="J108" s="55" t="s">
        <v>2</v>
      </c>
      <c r="K108" s="56" t="s">
        <v>3</v>
      </c>
      <c r="L108" s="67" t="s">
        <v>12</v>
      </c>
      <c r="M108" s="11"/>
      <c r="N108" s="8"/>
      <c r="O108" s="9"/>
      <c r="Q108" s="32" t="s">
        <v>7</v>
      </c>
      <c r="R108" s="49">
        <v>1.4999999999999999E-2</v>
      </c>
    </row>
    <row r="109" spans="1:18" ht="18" customHeight="1">
      <c r="A109" s="68"/>
      <c r="B109" s="32" t="s">
        <v>9</v>
      </c>
      <c r="C109" s="32" t="s">
        <v>10</v>
      </c>
      <c r="D109" s="32" t="s">
        <v>11</v>
      </c>
      <c r="E109" s="68"/>
      <c r="F109" s="70"/>
      <c r="G109" s="71"/>
      <c r="H109" s="55"/>
      <c r="I109" s="55"/>
      <c r="J109" s="55"/>
      <c r="K109" s="56"/>
      <c r="L109" s="67"/>
      <c r="M109" s="7"/>
      <c r="N109" s="8"/>
      <c r="O109" s="9"/>
      <c r="P109" s="3"/>
    </row>
    <row r="110" spans="1:18" ht="18" customHeight="1">
      <c r="A110" s="33" t="str">
        <f>IF(B110="","",$M$2)</f>
        <v/>
      </c>
      <c r="B110" s="33" t="str">
        <f>IF(B91="","",YEAR(LOOKUP(2,1/(H91:H105&lt;&gt;""),H91:H105)))</f>
        <v/>
      </c>
      <c r="C110" s="33" t="str">
        <f>IF(B110="","",$O$2)</f>
        <v/>
      </c>
      <c r="D110" s="33" t="str">
        <f>IF(C110="","",1)</f>
        <v/>
      </c>
      <c r="E110" s="35" t="str">
        <f t="shared" ref="E110:E113" si="55">IF(OR(A110="",B110="",C110=""),"",IF(A110="定例積立",CONCATENATE(B110,"/",C110,"/","25"),IF(AND(A110="手当積立",C110=6),CONCATENATE(B110,"/",SUM(C110,1),"/","5"),IF(AND(A110="手当積立",C110=12),CONCATENATE(B110,"/",C110,"/","15"),CONCATENATE(B110,"/",C110,"/",D110)))))</f>
        <v/>
      </c>
      <c r="F110" s="36" t="str">
        <f>IF(Q105=0,"",Q105)</f>
        <v/>
      </c>
      <c r="G110" s="36" t="str">
        <f>IF(A110="","",F110)</f>
        <v/>
      </c>
      <c r="H110" s="17" t="str">
        <f>IF(B110="","",EOMONTH(LOOKUP(2,1/(H91:H105&lt;&gt;""),H91:H105),12))</f>
        <v/>
      </c>
      <c r="I110" s="18" t="str">
        <f>IF(E110="","",SUM((H110-E110),1))</f>
        <v/>
      </c>
      <c r="J110" s="19" t="str">
        <f>IF(A110="","",H110-DATEVALUE(CONCATENATE(SUM(YEAR(H110),-1),"/3/31")))</f>
        <v/>
      </c>
      <c r="K110" s="20">
        <f>IF(ISERROR(ROUNDDOWN(G110/100,0)*100),0,ROUNDDOWN(G110/100,0)*100)</f>
        <v>0</v>
      </c>
      <c r="L110" s="21">
        <f t="shared" ref="L110:L124" si="56">IFERROR(ROUNDDOWN(K110*I110/J110,0),0)</f>
        <v>0</v>
      </c>
      <c r="M110" s="9"/>
      <c r="N110" s="8"/>
      <c r="O110" s="9"/>
      <c r="P110" s="3"/>
      <c r="Q110" s="57" t="s">
        <v>14</v>
      </c>
      <c r="R110" s="58"/>
    </row>
    <row r="111" spans="1:18" ht="18" customHeight="1">
      <c r="A111" s="33" t="str">
        <f>IF(B111="","",$M$3)</f>
        <v/>
      </c>
      <c r="B111" s="33" t="str">
        <f>B110</f>
        <v/>
      </c>
      <c r="C111" s="33" t="str">
        <f>IF(C110="","",$O$2)</f>
        <v/>
      </c>
      <c r="D111" s="32"/>
      <c r="E111" s="35" t="str">
        <f t="shared" si="55"/>
        <v/>
      </c>
      <c r="F111" s="36" t="str">
        <f>IF(ISERROR(VLOOKUP(A111,$B$10:$E$11,4,FALSE)),"",VLOOKUP(A111,$B$10:$E$11,4,FALSE))</f>
        <v/>
      </c>
      <c r="G111" s="36" t="str">
        <f t="shared" ref="G111:G124" si="57">IF(A111="","",F111)</f>
        <v/>
      </c>
      <c r="H111" s="17" t="str">
        <f>IF(B110="","",EOMONTH(LOOKUP(2,1/(H91:H105&lt;&gt;""),H91:H105),12))</f>
        <v/>
      </c>
      <c r="I111" s="18" t="str">
        <f t="shared" ref="I111:I124" si="58">IF(E111="","",SUM((H111-E111),1))</f>
        <v/>
      </c>
      <c r="J111" s="19" t="str">
        <f t="shared" ref="J111:J124" si="59">IF(A111="","",H111-DATEVALUE(CONCATENATE(SUM(YEAR(H111),-1),"/3/31")))</f>
        <v/>
      </c>
      <c r="K111" s="20">
        <f t="shared" ref="K111:K124" si="60">IF(ISERROR(ROUNDDOWN(G111/100,0)*100),0,ROUNDDOWN(G111/100,0)*100)</f>
        <v>0</v>
      </c>
      <c r="L111" s="21">
        <f t="shared" si="56"/>
        <v>0</v>
      </c>
      <c r="M111" s="9"/>
      <c r="N111" s="8"/>
      <c r="O111" s="9"/>
      <c r="P111" s="3"/>
      <c r="Q111" s="59">
        <v>0.15315000000000001</v>
      </c>
      <c r="R111" s="60"/>
    </row>
    <row r="112" spans="1:18" ht="18" customHeight="1">
      <c r="A112" s="33" t="str">
        <f t="shared" ref="A112:A113" si="61">IF(B112="","",$M$3)</f>
        <v/>
      </c>
      <c r="B112" s="33" t="str">
        <f>B110</f>
        <v/>
      </c>
      <c r="C112" s="33" t="str">
        <f>IF(C110="","",$O$3)</f>
        <v/>
      </c>
      <c r="D112" s="32"/>
      <c r="E112" s="35" t="str">
        <f t="shared" si="55"/>
        <v/>
      </c>
      <c r="F112" s="36" t="str">
        <f t="shared" ref="F112:F124" si="62">IF(ISERROR(VLOOKUP(A112,$B$10:$E$11,4,FALSE)),"",VLOOKUP(A112,$B$10:$E$11,4,FALSE))</f>
        <v/>
      </c>
      <c r="G112" s="36" t="str">
        <f t="shared" si="57"/>
        <v/>
      </c>
      <c r="H112" s="17" t="str">
        <f>IF(B110="","",EOMONTH(LOOKUP(2,1/(H91:H105&lt;&gt;""),H91:H105),12))</f>
        <v/>
      </c>
      <c r="I112" s="18" t="str">
        <f t="shared" si="58"/>
        <v/>
      </c>
      <c r="J112" s="19" t="str">
        <f t="shared" si="59"/>
        <v/>
      </c>
      <c r="K112" s="20">
        <f t="shared" si="60"/>
        <v>0</v>
      </c>
      <c r="L112" s="21">
        <f t="shared" si="56"/>
        <v>0</v>
      </c>
      <c r="M112" s="9"/>
      <c r="N112" s="8"/>
      <c r="O112" s="9"/>
      <c r="P112" s="3"/>
    </row>
    <row r="113" spans="1:18" ht="18" customHeight="1">
      <c r="A113" s="33" t="str">
        <f t="shared" si="61"/>
        <v/>
      </c>
      <c r="B113" s="33" t="str">
        <f>B110</f>
        <v/>
      </c>
      <c r="C113" s="33" t="str">
        <f>IF(C110="","",$O$4)</f>
        <v/>
      </c>
      <c r="D113" s="32"/>
      <c r="E113" s="35" t="str">
        <f t="shared" si="55"/>
        <v/>
      </c>
      <c r="F113" s="36" t="str">
        <f t="shared" si="62"/>
        <v/>
      </c>
      <c r="G113" s="36" t="str">
        <f t="shared" si="57"/>
        <v/>
      </c>
      <c r="H113" s="17" t="str">
        <f>IF(B110="","",EOMONTH(LOOKUP(2,1/(H91:H105&lt;&gt;""),H91:H105),12))</f>
        <v/>
      </c>
      <c r="I113" s="18" t="str">
        <f t="shared" si="58"/>
        <v/>
      </c>
      <c r="J113" s="19" t="str">
        <f t="shared" si="59"/>
        <v/>
      </c>
      <c r="K113" s="20">
        <f t="shared" si="60"/>
        <v>0</v>
      </c>
      <c r="L113" s="21">
        <f t="shared" si="56"/>
        <v>0</v>
      </c>
      <c r="M113" s="9"/>
      <c r="N113" s="8"/>
      <c r="O113" s="9"/>
      <c r="P113" s="3"/>
      <c r="Q113" s="39" t="s">
        <v>6</v>
      </c>
      <c r="R113" s="50">
        <v>0.05</v>
      </c>
    </row>
    <row r="114" spans="1:18" ht="18" customHeight="1">
      <c r="A114" s="33" t="str">
        <f>IF(B114="","",$M$4)</f>
        <v/>
      </c>
      <c r="B114" s="33" t="str">
        <f>B110</f>
        <v/>
      </c>
      <c r="C114" s="33" t="str">
        <f>IF(C110="","",$O$4)</f>
        <v/>
      </c>
      <c r="D114" s="32"/>
      <c r="E114" s="35" t="str">
        <f>IF(OR(A114="",B114="",C114=""),"",IF(A114="定例積立",CONCATENATE(B114,"/",C114,"/","25"),IF(AND(A114="手当積立",C114=6),CONCATENATE(B114,"/",SUM(C114,1),"/","5"),IF(AND(A114="手当積立",C114=12),CONCATENATE(B114,"/",C114,"/","15"),CONCATENATE(B114,"/",C114,"/",D114)))))</f>
        <v/>
      </c>
      <c r="F114" s="36" t="str">
        <f t="shared" si="62"/>
        <v/>
      </c>
      <c r="G114" s="36" t="str">
        <f t="shared" si="57"/>
        <v/>
      </c>
      <c r="H114" s="17" t="str">
        <f>IF(B110="","",EOMONTH(LOOKUP(2,1/(H91:H105&lt;&gt;""),H91:H105),12))</f>
        <v/>
      </c>
      <c r="I114" s="18" t="str">
        <f t="shared" si="58"/>
        <v/>
      </c>
      <c r="J114" s="19" t="str">
        <f t="shared" si="59"/>
        <v/>
      </c>
      <c r="K114" s="20">
        <f t="shared" si="60"/>
        <v>0</v>
      </c>
      <c r="L114" s="21">
        <f t="shared" si="56"/>
        <v>0</v>
      </c>
      <c r="M114" s="9"/>
      <c r="N114" s="8"/>
      <c r="O114" s="9"/>
      <c r="P114" s="3"/>
    </row>
    <row r="115" spans="1:18" ht="18" customHeight="1">
      <c r="A115" s="33" t="str">
        <f t="shared" ref="A115:A119" si="63">IF(B115="","",$M$3)</f>
        <v/>
      </c>
      <c r="B115" s="33" t="str">
        <f>B110</f>
        <v/>
      </c>
      <c r="C115" s="33" t="str">
        <f>IF(C110="","",$O$5)</f>
        <v/>
      </c>
      <c r="D115" s="32"/>
      <c r="E115" s="35" t="str">
        <f t="shared" ref="E115:E124" si="64">IF(OR(A115="",B115="",C115=""),"",IF(A115="定例積立",CONCATENATE(B115,"/",C115,"/","25"),IF(AND(A115="手当積立",C115=6),CONCATENATE(B115,"/",SUM(C115,1),"/","5"),IF(AND(A115="手当積立",C115=12),CONCATENATE(B115,"/",C115,"/","15"),CONCATENATE(B115,"/",C115,"/",D115)))))</f>
        <v/>
      </c>
      <c r="F115" s="36" t="str">
        <f t="shared" si="62"/>
        <v/>
      </c>
      <c r="G115" s="36" t="str">
        <f t="shared" si="57"/>
        <v/>
      </c>
      <c r="H115" s="17" t="str">
        <f>IF(B110="","",EOMONTH(LOOKUP(2,1/(H91:H105&lt;&gt;""),H91:H105),12))</f>
        <v/>
      </c>
      <c r="I115" s="18" t="str">
        <f t="shared" si="58"/>
        <v/>
      </c>
      <c r="J115" s="19" t="str">
        <f t="shared" si="59"/>
        <v/>
      </c>
      <c r="K115" s="20">
        <f t="shared" si="60"/>
        <v>0</v>
      </c>
      <c r="L115" s="21">
        <f t="shared" si="56"/>
        <v>0</v>
      </c>
      <c r="M115" s="9"/>
      <c r="N115" s="8"/>
      <c r="O115" s="9"/>
      <c r="P115" s="3"/>
      <c r="Q115" s="61" t="s">
        <v>38</v>
      </c>
      <c r="R115" s="62"/>
    </row>
    <row r="116" spans="1:18" ht="18" customHeight="1">
      <c r="A116" s="33" t="str">
        <f t="shared" si="63"/>
        <v/>
      </c>
      <c r="B116" s="33" t="str">
        <f>B110</f>
        <v/>
      </c>
      <c r="C116" s="33" t="str">
        <f>IF(C110="","",$O$6)</f>
        <v/>
      </c>
      <c r="D116" s="32"/>
      <c r="E116" s="35" t="str">
        <f t="shared" si="64"/>
        <v/>
      </c>
      <c r="F116" s="36" t="str">
        <f t="shared" si="62"/>
        <v/>
      </c>
      <c r="G116" s="36" t="str">
        <f t="shared" si="57"/>
        <v/>
      </c>
      <c r="H116" s="17" t="str">
        <f>IF(B110="","",EOMONTH(LOOKUP(2,1/(H91:H105&lt;&gt;""),H91:H105),12))</f>
        <v/>
      </c>
      <c r="I116" s="18" t="str">
        <f t="shared" si="58"/>
        <v/>
      </c>
      <c r="J116" s="19" t="str">
        <f t="shared" si="59"/>
        <v/>
      </c>
      <c r="K116" s="20">
        <f t="shared" si="60"/>
        <v>0</v>
      </c>
      <c r="L116" s="21">
        <f t="shared" si="56"/>
        <v>0</v>
      </c>
      <c r="M116" s="9"/>
      <c r="N116" s="8"/>
      <c r="O116" s="9"/>
      <c r="P116" s="3"/>
      <c r="Q116" s="40" t="s">
        <v>4</v>
      </c>
      <c r="R116" s="41">
        <f>ROUNDDOWN(L125*R108,0)</f>
        <v>0</v>
      </c>
    </row>
    <row r="117" spans="1:18" ht="18" customHeight="1">
      <c r="A117" s="33" t="str">
        <f t="shared" si="63"/>
        <v/>
      </c>
      <c r="B117" s="33" t="str">
        <f>B110</f>
        <v/>
      </c>
      <c r="C117" s="33" t="str">
        <f>IF(C110="","",$O$7)</f>
        <v/>
      </c>
      <c r="D117" s="32"/>
      <c r="E117" s="35" t="str">
        <f t="shared" si="64"/>
        <v/>
      </c>
      <c r="F117" s="36" t="str">
        <f t="shared" si="62"/>
        <v/>
      </c>
      <c r="G117" s="36" t="str">
        <f t="shared" si="57"/>
        <v/>
      </c>
      <c r="H117" s="17" t="str">
        <f>IF(B110="","",EOMONTH(LOOKUP(2,1/(H91:H105&lt;&gt;""),H91:H105),12))</f>
        <v/>
      </c>
      <c r="I117" s="18" t="str">
        <f t="shared" si="58"/>
        <v/>
      </c>
      <c r="J117" s="19" t="str">
        <f t="shared" si="59"/>
        <v/>
      </c>
      <c r="K117" s="20">
        <f t="shared" si="60"/>
        <v>0</v>
      </c>
      <c r="L117" s="21">
        <f t="shared" si="56"/>
        <v>0</v>
      </c>
      <c r="M117" s="9"/>
      <c r="N117" s="8"/>
      <c r="O117" s="9"/>
      <c r="P117" s="3"/>
      <c r="Q117" s="40" t="s">
        <v>5</v>
      </c>
      <c r="R117" s="42">
        <f>ROUNDDOWN(R116*Q111,0)</f>
        <v>0</v>
      </c>
    </row>
    <row r="118" spans="1:18" ht="18" customHeight="1">
      <c r="A118" s="33" t="str">
        <f t="shared" si="63"/>
        <v/>
      </c>
      <c r="B118" s="33" t="str">
        <f>B110</f>
        <v/>
      </c>
      <c r="C118" s="33" t="str">
        <f>IF(C110="","",$O$8)</f>
        <v/>
      </c>
      <c r="D118" s="32"/>
      <c r="E118" s="35" t="str">
        <f t="shared" si="64"/>
        <v/>
      </c>
      <c r="F118" s="36" t="str">
        <f t="shared" si="62"/>
        <v/>
      </c>
      <c r="G118" s="36" t="str">
        <f t="shared" si="57"/>
        <v/>
      </c>
      <c r="H118" s="17" t="str">
        <f>IF(B110="","",EOMONTH(LOOKUP(2,1/(H91:H105&lt;&gt;""),H91:H105),12))</f>
        <v/>
      </c>
      <c r="I118" s="18" t="str">
        <f t="shared" si="58"/>
        <v/>
      </c>
      <c r="J118" s="19" t="str">
        <f t="shared" si="59"/>
        <v/>
      </c>
      <c r="K118" s="20">
        <f t="shared" si="60"/>
        <v>0</v>
      </c>
      <c r="L118" s="21">
        <f t="shared" si="56"/>
        <v>0</v>
      </c>
      <c r="M118" s="9"/>
      <c r="N118" s="8"/>
      <c r="O118" s="9"/>
      <c r="P118" s="3"/>
      <c r="Q118" s="43" t="s">
        <v>6</v>
      </c>
      <c r="R118" s="41">
        <f>ROUNDDOWN(R116*R113,0)</f>
        <v>0</v>
      </c>
    </row>
    <row r="119" spans="1:18" ht="18" customHeight="1">
      <c r="A119" s="33" t="str">
        <f t="shared" si="63"/>
        <v/>
      </c>
      <c r="B119" s="33" t="str">
        <f>B110</f>
        <v/>
      </c>
      <c r="C119" s="33" t="str">
        <f>IF(C110="","",$O$9)</f>
        <v/>
      </c>
      <c r="D119" s="32"/>
      <c r="E119" s="35" t="str">
        <f t="shared" si="64"/>
        <v/>
      </c>
      <c r="F119" s="36" t="str">
        <f t="shared" si="62"/>
        <v/>
      </c>
      <c r="G119" s="36" t="str">
        <f t="shared" si="57"/>
        <v/>
      </c>
      <c r="H119" s="17" t="str">
        <f>IF(B110="","",EOMONTH(LOOKUP(2,1/(H91:H105&lt;&gt;""),H91:H105),12))</f>
        <v/>
      </c>
      <c r="I119" s="18" t="str">
        <f t="shared" si="58"/>
        <v/>
      </c>
      <c r="J119" s="19" t="str">
        <f t="shared" si="59"/>
        <v/>
      </c>
      <c r="K119" s="20">
        <f t="shared" si="60"/>
        <v>0</v>
      </c>
      <c r="L119" s="21">
        <f t="shared" si="56"/>
        <v>0</v>
      </c>
      <c r="M119" s="9"/>
      <c r="N119" s="8"/>
      <c r="O119" s="9"/>
      <c r="P119" s="3"/>
      <c r="Q119" s="44" t="s">
        <v>39</v>
      </c>
      <c r="R119" s="45">
        <f>SUM(R117:R118)</f>
        <v>0</v>
      </c>
    </row>
    <row r="120" spans="1:18" ht="18" customHeight="1">
      <c r="A120" s="33" t="str">
        <f>IF(B120="","",$M$4)</f>
        <v/>
      </c>
      <c r="B120" s="33" t="str">
        <f>B110</f>
        <v/>
      </c>
      <c r="C120" s="33" t="str">
        <f>IF(C110="","",$O$10)</f>
        <v/>
      </c>
      <c r="D120" s="32"/>
      <c r="E120" s="35" t="str">
        <f t="shared" si="64"/>
        <v/>
      </c>
      <c r="F120" s="36" t="str">
        <f t="shared" si="62"/>
        <v/>
      </c>
      <c r="G120" s="36" t="str">
        <f t="shared" si="57"/>
        <v/>
      </c>
      <c r="H120" s="17" t="str">
        <f>IF(B110="","",EOMONTH(LOOKUP(2,1/(H91:H105&lt;&gt;""),H91:H105),12))</f>
        <v/>
      </c>
      <c r="I120" s="18" t="str">
        <f t="shared" si="58"/>
        <v/>
      </c>
      <c r="J120" s="19" t="str">
        <f t="shared" si="59"/>
        <v/>
      </c>
      <c r="K120" s="20">
        <f t="shared" si="60"/>
        <v>0</v>
      </c>
      <c r="L120" s="21">
        <f t="shared" si="56"/>
        <v>0</v>
      </c>
      <c r="M120" s="9"/>
      <c r="N120" s="8"/>
      <c r="O120" s="9"/>
      <c r="P120" s="3"/>
      <c r="Q120" s="46" t="s">
        <v>15</v>
      </c>
      <c r="R120" s="47">
        <f>R116-R119</f>
        <v>0</v>
      </c>
    </row>
    <row r="121" spans="1:18" ht="18" customHeight="1">
      <c r="A121" s="33" t="str">
        <f t="shared" ref="A121:A124" si="65">IF(B121="","",$M$3)</f>
        <v/>
      </c>
      <c r="B121" s="33" t="str">
        <f>B110</f>
        <v/>
      </c>
      <c r="C121" s="33" t="str">
        <f>IF(C110="","",$O$10)</f>
        <v/>
      </c>
      <c r="D121" s="32"/>
      <c r="E121" s="35" t="str">
        <f t="shared" si="64"/>
        <v/>
      </c>
      <c r="F121" s="36" t="str">
        <f t="shared" si="62"/>
        <v/>
      </c>
      <c r="G121" s="36" t="str">
        <f t="shared" si="57"/>
        <v/>
      </c>
      <c r="H121" s="17" t="str">
        <f>IF(B110="","",EOMONTH(LOOKUP(2,1/(H91:H105&lt;&gt;""),H91:H105),12))</f>
        <v/>
      </c>
      <c r="I121" s="18" t="str">
        <f t="shared" si="58"/>
        <v/>
      </c>
      <c r="J121" s="19" t="str">
        <f t="shared" si="59"/>
        <v/>
      </c>
      <c r="K121" s="20">
        <f t="shared" si="60"/>
        <v>0</v>
      </c>
      <c r="L121" s="21">
        <f t="shared" si="56"/>
        <v>0</v>
      </c>
      <c r="M121" s="9"/>
      <c r="N121" s="8"/>
      <c r="O121" s="9"/>
      <c r="P121" s="3"/>
    </row>
    <row r="122" spans="1:18" ht="18" customHeight="1" thickBot="1">
      <c r="A122" s="33" t="str">
        <f t="shared" si="65"/>
        <v/>
      </c>
      <c r="B122" s="33" t="str">
        <f>IF(B110="","",SUM(B110,1))</f>
        <v/>
      </c>
      <c r="C122" s="33" t="str">
        <f>IF(C110="","",$O$11)</f>
        <v/>
      </c>
      <c r="D122" s="32"/>
      <c r="E122" s="35" t="str">
        <f t="shared" si="64"/>
        <v/>
      </c>
      <c r="F122" s="36" t="str">
        <f t="shared" si="62"/>
        <v/>
      </c>
      <c r="G122" s="36" t="str">
        <f t="shared" si="57"/>
        <v/>
      </c>
      <c r="H122" s="17" t="str">
        <f>IF(B110="","",EOMONTH(LOOKUP(2,1/(H91:H105&lt;&gt;""),H91:H105),12))</f>
        <v/>
      </c>
      <c r="I122" s="18" t="str">
        <f t="shared" si="58"/>
        <v/>
      </c>
      <c r="J122" s="19" t="str">
        <f t="shared" si="59"/>
        <v/>
      </c>
      <c r="K122" s="20">
        <f t="shared" si="60"/>
        <v>0</v>
      </c>
      <c r="L122" s="21">
        <f t="shared" si="56"/>
        <v>0</v>
      </c>
      <c r="M122" s="9"/>
      <c r="N122" s="8"/>
      <c r="O122" s="9"/>
      <c r="P122" s="3"/>
    </row>
    <row r="123" spans="1:18" ht="18" customHeight="1" thickTop="1">
      <c r="A123" s="33" t="str">
        <f t="shared" si="65"/>
        <v/>
      </c>
      <c r="B123" s="33" t="str">
        <f>IF(B110="","",B122)</f>
        <v/>
      </c>
      <c r="C123" s="33" t="str">
        <f>IF(C110="","",$O$12)</f>
        <v/>
      </c>
      <c r="D123" s="32"/>
      <c r="E123" s="35" t="str">
        <f t="shared" si="64"/>
        <v/>
      </c>
      <c r="F123" s="36" t="str">
        <f t="shared" si="62"/>
        <v/>
      </c>
      <c r="G123" s="36" t="str">
        <f t="shared" si="57"/>
        <v/>
      </c>
      <c r="H123" s="17" t="str">
        <f>IF(B110="","",EOMONTH(LOOKUP(2,1/(H91:H105&lt;&gt;""),H91:H105),12))</f>
        <v/>
      </c>
      <c r="I123" s="18" t="str">
        <f t="shared" si="58"/>
        <v/>
      </c>
      <c r="J123" s="19" t="str">
        <f t="shared" si="59"/>
        <v/>
      </c>
      <c r="K123" s="20">
        <f t="shared" si="60"/>
        <v>0</v>
      </c>
      <c r="L123" s="21">
        <f t="shared" si="56"/>
        <v>0</v>
      </c>
      <c r="M123" s="9"/>
      <c r="N123" s="8"/>
      <c r="O123" s="9"/>
      <c r="P123" s="3"/>
      <c r="Q123" s="63" t="s">
        <v>37</v>
      </c>
      <c r="R123" s="64"/>
    </row>
    <row r="124" spans="1:18" ht="18" customHeight="1" thickBot="1">
      <c r="A124" s="33" t="str">
        <f t="shared" si="65"/>
        <v/>
      </c>
      <c r="B124" s="33" t="str">
        <f>IF(B110="","",B122)</f>
        <v/>
      </c>
      <c r="C124" s="33" t="str">
        <f>IF(C110="","",$O$13)</f>
        <v/>
      </c>
      <c r="D124" s="32"/>
      <c r="E124" s="35" t="str">
        <f t="shared" si="64"/>
        <v/>
      </c>
      <c r="F124" s="36" t="str">
        <f t="shared" si="62"/>
        <v/>
      </c>
      <c r="G124" s="36" t="str">
        <f t="shared" si="57"/>
        <v/>
      </c>
      <c r="H124" s="17" t="str">
        <f>IF(B110="","",EOMONTH(LOOKUP(2,1/(H91:H105&lt;&gt;""),H91:H105),12))</f>
        <v/>
      </c>
      <c r="I124" s="18" t="str">
        <f t="shared" si="58"/>
        <v/>
      </c>
      <c r="J124" s="19" t="str">
        <f t="shared" si="59"/>
        <v/>
      </c>
      <c r="K124" s="20">
        <f t="shared" si="60"/>
        <v>0</v>
      </c>
      <c r="L124" s="21">
        <f t="shared" si="56"/>
        <v>0</v>
      </c>
      <c r="M124" s="9"/>
      <c r="N124" s="8"/>
      <c r="O124" s="9"/>
      <c r="P124" s="3"/>
      <c r="Q124" s="65" t="str">
        <f>IF(F110="","",SUM(G125,R120))</f>
        <v/>
      </c>
      <c r="R124" s="66"/>
    </row>
    <row r="125" spans="1:18" ht="18" customHeight="1" thickTop="1">
      <c r="E125" s="24"/>
      <c r="F125" s="37" t="s">
        <v>36</v>
      </c>
      <c r="G125" s="38">
        <f>SUM(G110:G124)</f>
        <v>0</v>
      </c>
      <c r="H125" s="24"/>
      <c r="I125" s="27"/>
      <c r="J125" s="27"/>
      <c r="K125" s="28"/>
      <c r="L125" s="21">
        <f>SUM(L110:L124)</f>
        <v>0</v>
      </c>
      <c r="M125" s="9"/>
      <c r="N125" s="8"/>
      <c r="O125" s="9"/>
      <c r="P125" s="3"/>
    </row>
    <row r="126" spans="1:18" ht="18" customHeight="1">
      <c r="A126" s="3" t="s">
        <v>43</v>
      </c>
      <c r="M126" s="9"/>
      <c r="N126" s="8"/>
      <c r="O126" s="9"/>
    </row>
    <row r="127" spans="1:18" ht="18" customHeight="1">
      <c r="A127" s="68" t="s">
        <v>23</v>
      </c>
      <c r="B127" s="68" t="s">
        <v>13</v>
      </c>
      <c r="C127" s="68"/>
      <c r="D127" s="68"/>
      <c r="E127" s="68" t="s">
        <v>22</v>
      </c>
      <c r="F127" s="69" t="s">
        <v>34</v>
      </c>
      <c r="G127" s="71" t="s">
        <v>35</v>
      </c>
      <c r="H127" s="55" t="s">
        <v>0</v>
      </c>
      <c r="I127" s="55" t="s">
        <v>1</v>
      </c>
      <c r="J127" s="55" t="s">
        <v>2</v>
      </c>
      <c r="K127" s="56" t="s">
        <v>3</v>
      </c>
      <c r="L127" s="67" t="s">
        <v>12</v>
      </c>
      <c r="M127" s="11"/>
      <c r="N127" s="8"/>
      <c r="O127" s="9"/>
      <c r="Q127" s="32" t="s">
        <v>7</v>
      </c>
      <c r="R127" s="49">
        <v>1.4999999999999999E-2</v>
      </c>
    </row>
    <row r="128" spans="1:18" ht="18" customHeight="1">
      <c r="A128" s="68"/>
      <c r="B128" s="32" t="s">
        <v>9</v>
      </c>
      <c r="C128" s="32" t="s">
        <v>10</v>
      </c>
      <c r="D128" s="32" t="s">
        <v>11</v>
      </c>
      <c r="E128" s="68"/>
      <c r="F128" s="70"/>
      <c r="G128" s="71"/>
      <c r="H128" s="55"/>
      <c r="I128" s="55"/>
      <c r="J128" s="55"/>
      <c r="K128" s="56"/>
      <c r="L128" s="67"/>
      <c r="M128" s="7"/>
      <c r="N128" s="8"/>
      <c r="O128" s="9"/>
      <c r="P128" s="3"/>
    </row>
    <row r="129" spans="1:18" ht="18" customHeight="1">
      <c r="A129" s="33" t="str">
        <f>IF(B129="","",$M$2)</f>
        <v/>
      </c>
      <c r="B129" s="33" t="str">
        <f>IF(B110="","",YEAR(LOOKUP(2,1/(H110:H124&lt;&gt;""),H110:H124)))</f>
        <v/>
      </c>
      <c r="C129" s="33" t="str">
        <f>IF(B129="","",$O$2)</f>
        <v/>
      </c>
      <c r="D129" s="33" t="str">
        <f>IF(C129="","",1)</f>
        <v/>
      </c>
      <c r="E129" s="35" t="str">
        <f t="shared" ref="E129:E132" si="66">IF(OR(A129="",B129="",C129=""),"",IF(A129="定例積立",CONCATENATE(B129,"/",C129,"/","25"),IF(AND(A129="手当積立",C129=6),CONCATENATE(B129,"/",SUM(C129,1),"/","5"),IF(AND(A129="手当積立",C129=12),CONCATENATE(B129,"/",C129,"/","15"),CONCATENATE(B129,"/",C129,"/",D129)))))</f>
        <v/>
      </c>
      <c r="F129" s="36" t="str">
        <f>IF(Q124=0,"",Q124)</f>
        <v/>
      </c>
      <c r="G129" s="36" t="str">
        <f>IF(A129="","",F129)</f>
        <v/>
      </c>
      <c r="H129" s="17" t="str">
        <f>IF(B129="","",EOMONTH(LOOKUP(2,1/(H110:H124&lt;&gt;""),H110:H124),12))</f>
        <v/>
      </c>
      <c r="I129" s="18" t="str">
        <f>IF(E129="","",SUM((H129-E129),1))</f>
        <v/>
      </c>
      <c r="J129" s="19" t="str">
        <f>IF(A129="","",H129-DATEVALUE(CONCATENATE(SUM(YEAR(H129),-1),"/3/31")))</f>
        <v/>
      </c>
      <c r="K129" s="20">
        <f>IF(ISERROR(ROUNDDOWN(G129/100,0)*100),0,ROUNDDOWN(G129/100,0)*100)</f>
        <v>0</v>
      </c>
      <c r="L129" s="21">
        <f t="shared" ref="L129:L143" si="67">IFERROR(ROUNDDOWN(K129*I129/J129,0),0)</f>
        <v>0</v>
      </c>
      <c r="M129" s="9"/>
      <c r="N129" s="8"/>
      <c r="O129" s="9"/>
      <c r="P129" s="3"/>
      <c r="Q129" s="57" t="s">
        <v>14</v>
      </c>
      <c r="R129" s="58"/>
    </row>
    <row r="130" spans="1:18" ht="18" customHeight="1">
      <c r="A130" s="33" t="str">
        <f>IF(B130="","",$M$3)</f>
        <v/>
      </c>
      <c r="B130" s="33" t="str">
        <f>B129</f>
        <v/>
      </c>
      <c r="C130" s="33" t="str">
        <f>IF(C129="","",$O$2)</f>
        <v/>
      </c>
      <c r="D130" s="32"/>
      <c r="E130" s="35" t="str">
        <f t="shared" si="66"/>
        <v/>
      </c>
      <c r="F130" s="36" t="str">
        <f>IF(ISERROR(VLOOKUP(A130,$B$10:$E$11,4,FALSE)),"",VLOOKUP(A130,$B$10:$E$11,4,FALSE))</f>
        <v/>
      </c>
      <c r="G130" s="36" t="str">
        <f t="shared" ref="G130:G143" si="68">IF(A130="","",F130)</f>
        <v/>
      </c>
      <c r="H130" s="17" t="str">
        <f>IF(B129="","",EOMONTH(LOOKUP(2,1/(H110:H124&lt;&gt;""),H110:H124),12))</f>
        <v/>
      </c>
      <c r="I130" s="18" t="str">
        <f t="shared" ref="I130:I143" si="69">IF(E130="","",SUM((H130-E130),1))</f>
        <v/>
      </c>
      <c r="J130" s="19" t="str">
        <f t="shared" ref="J130:J143" si="70">IF(A130="","",H130-DATEVALUE(CONCATENATE(SUM(YEAR(H130),-1),"/3/31")))</f>
        <v/>
      </c>
      <c r="K130" s="20">
        <f t="shared" ref="K130:K143" si="71">IF(ISERROR(ROUNDDOWN(G130/100,0)*100),0,ROUNDDOWN(G130/100,0)*100)</f>
        <v>0</v>
      </c>
      <c r="L130" s="21">
        <f t="shared" si="67"/>
        <v>0</v>
      </c>
      <c r="M130" s="9"/>
      <c r="N130" s="8"/>
      <c r="O130" s="9"/>
      <c r="P130" s="3"/>
      <c r="Q130" s="59">
        <v>0.15315000000000001</v>
      </c>
      <c r="R130" s="60"/>
    </row>
    <row r="131" spans="1:18" ht="18" customHeight="1">
      <c r="A131" s="33" t="str">
        <f t="shared" ref="A131:A132" si="72">IF(B131="","",$M$3)</f>
        <v/>
      </c>
      <c r="B131" s="33" t="str">
        <f>B129</f>
        <v/>
      </c>
      <c r="C131" s="33" t="str">
        <f>IF(C129="","",$O$3)</f>
        <v/>
      </c>
      <c r="D131" s="32"/>
      <c r="E131" s="35" t="str">
        <f t="shared" si="66"/>
        <v/>
      </c>
      <c r="F131" s="36" t="str">
        <f t="shared" ref="F131:F143" si="73">IF(ISERROR(VLOOKUP(A131,$B$10:$E$11,4,FALSE)),"",VLOOKUP(A131,$B$10:$E$11,4,FALSE))</f>
        <v/>
      </c>
      <c r="G131" s="36" t="str">
        <f t="shared" si="68"/>
        <v/>
      </c>
      <c r="H131" s="17" t="str">
        <f>IF(B129="","",EOMONTH(LOOKUP(2,1/(H110:H124&lt;&gt;""),H110:H124),12))</f>
        <v/>
      </c>
      <c r="I131" s="18" t="str">
        <f t="shared" si="69"/>
        <v/>
      </c>
      <c r="J131" s="19" t="str">
        <f t="shared" si="70"/>
        <v/>
      </c>
      <c r="K131" s="20">
        <f t="shared" si="71"/>
        <v>0</v>
      </c>
      <c r="L131" s="21">
        <f t="shared" si="67"/>
        <v>0</v>
      </c>
      <c r="M131" s="9"/>
      <c r="N131" s="8"/>
      <c r="O131" s="9"/>
      <c r="P131" s="3"/>
    </row>
    <row r="132" spans="1:18" ht="18" customHeight="1">
      <c r="A132" s="33" t="str">
        <f t="shared" si="72"/>
        <v/>
      </c>
      <c r="B132" s="33" t="str">
        <f>B129</f>
        <v/>
      </c>
      <c r="C132" s="33" t="str">
        <f>IF(C129="","",$O$4)</f>
        <v/>
      </c>
      <c r="D132" s="32"/>
      <c r="E132" s="35" t="str">
        <f t="shared" si="66"/>
        <v/>
      </c>
      <c r="F132" s="36" t="str">
        <f t="shared" si="73"/>
        <v/>
      </c>
      <c r="G132" s="36" t="str">
        <f t="shared" si="68"/>
        <v/>
      </c>
      <c r="H132" s="17" t="str">
        <f>IF(B129="","",EOMONTH(LOOKUP(2,1/(H110:H124&lt;&gt;""),H110:H124),12))</f>
        <v/>
      </c>
      <c r="I132" s="18" t="str">
        <f t="shared" si="69"/>
        <v/>
      </c>
      <c r="J132" s="19" t="str">
        <f t="shared" si="70"/>
        <v/>
      </c>
      <c r="K132" s="20">
        <f t="shared" si="71"/>
        <v>0</v>
      </c>
      <c r="L132" s="21">
        <f t="shared" si="67"/>
        <v>0</v>
      </c>
      <c r="M132" s="9"/>
      <c r="N132" s="8"/>
      <c r="O132" s="9"/>
      <c r="P132" s="3"/>
      <c r="Q132" s="39" t="s">
        <v>6</v>
      </c>
      <c r="R132" s="50">
        <v>0.05</v>
      </c>
    </row>
    <row r="133" spans="1:18" ht="18" customHeight="1">
      <c r="A133" s="33" t="str">
        <f>IF(B133="","",$M$4)</f>
        <v/>
      </c>
      <c r="B133" s="33" t="str">
        <f>B129</f>
        <v/>
      </c>
      <c r="C133" s="33" t="str">
        <f>IF(C129="","",$O$4)</f>
        <v/>
      </c>
      <c r="D133" s="32"/>
      <c r="E133" s="35" t="str">
        <f>IF(OR(A133="",B133="",C133=""),"",IF(A133="定例積立",CONCATENATE(B133,"/",C133,"/","25"),IF(AND(A133="手当積立",C133=6),CONCATENATE(B133,"/",SUM(C133,1),"/","5"),IF(AND(A133="手当積立",C133=12),CONCATENATE(B133,"/",C133,"/","15"),CONCATENATE(B133,"/",C133,"/",D133)))))</f>
        <v/>
      </c>
      <c r="F133" s="36" t="str">
        <f t="shared" si="73"/>
        <v/>
      </c>
      <c r="G133" s="36" t="str">
        <f t="shared" si="68"/>
        <v/>
      </c>
      <c r="H133" s="17" t="str">
        <f>IF(B129="","",EOMONTH(LOOKUP(2,1/(H110:H124&lt;&gt;""),H110:H124),12))</f>
        <v/>
      </c>
      <c r="I133" s="18" t="str">
        <f t="shared" si="69"/>
        <v/>
      </c>
      <c r="J133" s="19" t="str">
        <f t="shared" si="70"/>
        <v/>
      </c>
      <c r="K133" s="20">
        <f t="shared" si="71"/>
        <v>0</v>
      </c>
      <c r="L133" s="21">
        <f t="shared" si="67"/>
        <v>0</v>
      </c>
      <c r="M133" s="9"/>
      <c r="N133" s="8"/>
      <c r="O133" s="9"/>
      <c r="P133" s="3"/>
    </row>
    <row r="134" spans="1:18" ht="18" customHeight="1">
      <c r="A134" s="33" t="str">
        <f t="shared" ref="A134:A138" si="74">IF(B134="","",$M$3)</f>
        <v/>
      </c>
      <c r="B134" s="33" t="str">
        <f>B129</f>
        <v/>
      </c>
      <c r="C134" s="33" t="str">
        <f>IF(C129="","",$O$5)</f>
        <v/>
      </c>
      <c r="D134" s="32"/>
      <c r="E134" s="35" t="str">
        <f t="shared" ref="E134:E143" si="75">IF(OR(A134="",B134="",C134=""),"",IF(A134="定例積立",CONCATENATE(B134,"/",C134,"/","25"),IF(AND(A134="手当積立",C134=6),CONCATENATE(B134,"/",SUM(C134,1),"/","5"),IF(AND(A134="手当積立",C134=12),CONCATENATE(B134,"/",C134,"/","15"),CONCATENATE(B134,"/",C134,"/",D134)))))</f>
        <v/>
      </c>
      <c r="F134" s="36" t="str">
        <f t="shared" si="73"/>
        <v/>
      </c>
      <c r="G134" s="36" t="str">
        <f t="shared" si="68"/>
        <v/>
      </c>
      <c r="H134" s="17" t="str">
        <f>IF(B129="","",EOMONTH(LOOKUP(2,1/(H110:H124&lt;&gt;""),H110:H124),12))</f>
        <v/>
      </c>
      <c r="I134" s="18" t="str">
        <f t="shared" si="69"/>
        <v/>
      </c>
      <c r="J134" s="19" t="str">
        <f t="shared" si="70"/>
        <v/>
      </c>
      <c r="K134" s="20">
        <f t="shared" si="71"/>
        <v>0</v>
      </c>
      <c r="L134" s="21">
        <f t="shared" si="67"/>
        <v>0</v>
      </c>
      <c r="M134" s="9"/>
      <c r="N134" s="8"/>
      <c r="O134" s="9"/>
      <c r="P134" s="3"/>
      <c r="Q134" s="61" t="s">
        <v>38</v>
      </c>
      <c r="R134" s="62"/>
    </row>
    <row r="135" spans="1:18" ht="18" customHeight="1">
      <c r="A135" s="33" t="str">
        <f t="shared" si="74"/>
        <v/>
      </c>
      <c r="B135" s="33" t="str">
        <f>B129</f>
        <v/>
      </c>
      <c r="C135" s="33" t="str">
        <f>IF(C129="","",$O$6)</f>
        <v/>
      </c>
      <c r="D135" s="32"/>
      <c r="E135" s="35" t="str">
        <f t="shared" si="75"/>
        <v/>
      </c>
      <c r="F135" s="36" t="str">
        <f t="shared" si="73"/>
        <v/>
      </c>
      <c r="G135" s="36" t="str">
        <f t="shared" si="68"/>
        <v/>
      </c>
      <c r="H135" s="17" t="str">
        <f>IF(B129="","",EOMONTH(LOOKUP(2,1/(H110:H124&lt;&gt;""),H110:H124),12))</f>
        <v/>
      </c>
      <c r="I135" s="18" t="str">
        <f t="shared" si="69"/>
        <v/>
      </c>
      <c r="J135" s="19" t="str">
        <f t="shared" si="70"/>
        <v/>
      </c>
      <c r="K135" s="20">
        <f t="shared" si="71"/>
        <v>0</v>
      </c>
      <c r="L135" s="21">
        <f t="shared" si="67"/>
        <v>0</v>
      </c>
      <c r="M135" s="9"/>
      <c r="N135" s="8"/>
      <c r="O135" s="9"/>
      <c r="P135" s="3"/>
      <c r="Q135" s="40" t="s">
        <v>4</v>
      </c>
      <c r="R135" s="41">
        <f>ROUNDDOWN(L144*R127,0)</f>
        <v>0</v>
      </c>
    </row>
    <row r="136" spans="1:18" ht="18" customHeight="1">
      <c r="A136" s="33" t="str">
        <f t="shared" si="74"/>
        <v/>
      </c>
      <c r="B136" s="33" t="str">
        <f>B129</f>
        <v/>
      </c>
      <c r="C136" s="33" t="str">
        <f>IF(C129="","",$O$7)</f>
        <v/>
      </c>
      <c r="D136" s="32"/>
      <c r="E136" s="35" t="str">
        <f t="shared" si="75"/>
        <v/>
      </c>
      <c r="F136" s="36" t="str">
        <f t="shared" si="73"/>
        <v/>
      </c>
      <c r="G136" s="36" t="str">
        <f t="shared" si="68"/>
        <v/>
      </c>
      <c r="H136" s="17" t="str">
        <f>IF(B129="","",EOMONTH(LOOKUP(2,1/(H110:H124&lt;&gt;""),H110:H124),12))</f>
        <v/>
      </c>
      <c r="I136" s="18" t="str">
        <f t="shared" si="69"/>
        <v/>
      </c>
      <c r="J136" s="19" t="str">
        <f t="shared" si="70"/>
        <v/>
      </c>
      <c r="K136" s="20">
        <f t="shared" si="71"/>
        <v>0</v>
      </c>
      <c r="L136" s="21">
        <f t="shared" si="67"/>
        <v>0</v>
      </c>
      <c r="M136" s="9"/>
      <c r="N136" s="8"/>
      <c r="O136" s="9"/>
      <c r="P136" s="3"/>
      <c r="Q136" s="40" t="s">
        <v>5</v>
      </c>
      <c r="R136" s="42">
        <f>ROUNDDOWN(R135*Q130,0)</f>
        <v>0</v>
      </c>
    </row>
    <row r="137" spans="1:18" ht="18" customHeight="1">
      <c r="A137" s="33" t="str">
        <f t="shared" si="74"/>
        <v/>
      </c>
      <c r="B137" s="33" t="str">
        <f>B129</f>
        <v/>
      </c>
      <c r="C137" s="33" t="str">
        <f>IF(C129="","",$O$8)</f>
        <v/>
      </c>
      <c r="D137" s="32"/>
      <c r="E137" s="35" t="str">
        <f t="shared" si="75"/>
        <v/>
      </c>
      <c r="F137" s="36" t="str">
        <f t="shared" si="73"/>
        <v/>
      </c>
      <c r="G137" s="36" t="str">
        <f t="shared" si="68"/>
        <v/>
      </c>
      <c r="H137" s="17" t="str">
        <f>IF(B129="","",EOMONTH(LOOKUP(2,1/(H110:H124&lt;&gt;""),H110:H124),12))</f>
        <v/>
      </c>
      <c r="I137" s="18" t="str">
        <f t="shared" si="69"/>
        <v/>
      </c>
      <c r="J137" s="19" t="str">
        <f t="shared" si="70"/>
        <v/>
      </c>
      <c r="K137" s="20">
        <f t="shared" si="71"/>
        <v>0</v>
      </c>
      <c r="L137" s="21">
        <f t="shared" si="67"/>
        <v>0</v>
      </c>
      <c r="M137" s="9"/>
      <c r="N137" s="8"/>
      <c r="O137" s="9"/>
      <c r="P137" s="3"/>
      <c r="Q137" s="43" t="s">
        <v>6</v>
      </c>
      <c r="R137" s="41">
        <f>ROUNDDOWN(R135*R132,0)</f>
        <v>0</v>
      </c>
    </row>
    <row r="138" spans="1:18" ht="18" customHeight="1">
      <c r="A138" s="33" t="str">
        <f t="shared" si="74"/>
        <v/>
      </c>
      <c r="B138" s="33" t="str">
        <f>B129</f>
        <v/>
      </c>
      <c r="C138" s="33" t="str">
        <f>IF(C129="","",$O$9)</f>
        <v/>
      </c>
      <c r="D138" s="32"/>
      <c r="E138" s="35" t="str">
        <f t="shared" si="75"/>
        <v/>
      </c>
      <c r="F138" s="36" t="str">
        <f t="shared" si="73"/>
        <v/>
      </c>
      <c r="G138" s="36" t="str">
        <f t="shared" si="68"/>
        <v/>
      </c>
      <c r="H138" s="17" t="str">
        <f>IF(B129="","",EOMONTH(LOOKUP(2,1/(H110:H124&lt;&gt;""),H110:H124),12))</f>
        <v/>
      </c>
      <c r="I138" s="18" t="str">
        <f t="shared" si="69"/>
        <v/>
      </c>
      <c r="J138" s="19" t="str">
        <f t="shared" si="70"/>
        <v/>
      </c>
      <c r="K138" s="20">
        <f t="shared" si="71"/>
        <v>0</v>
      </c>
      <c r="L138" s="21">
        <f t="shared" si="67"/>
        <v>0</v>
      </c>
      <c r="M138" s="9"/>
      <c r="N138" s="8"/>
      <c r="O138" s="9"/>
      <c r="P138" s="3"/>
      <c r="Q138" s="44" t="s">
        <v>39</v>
      </c>
      <c r="R138" s="45">
        <f>SUM(R136:R137)</f>
        <v>0</v>
      </c>
    </row>
    <row r="139" spans="1:18" ht="18" customHeight="1">
      <c r="A139" s="33" t="str">
        <f>IF(B139="","",$M$4)</f>
        <v/>
      </c>
      <c r="B139" s="33" t="str">
        <f>B129</f>
        <v/>
      </c>
      <c r="C139" s="33" t="str">
        <f>IF(C129="","",$O$10)</f>
        <v/>
      </c>
      <c r="D139" s="32"/>
      <c r="E139" s="35" t="str">
        <f t="shared" si="75"/>
        <v/>
      </c>
      <c r="F139" s="36" t="str">
        <f t="shared" si="73"/>
        <v/>
      </c>
      <c r="G139" s="36" t="str">
        <f t="shared" si="68"/>
        <v/>
      </c>
      <c r="H139" s="17" t="str">
        <f>IF(B129="","",EOMONTH(LOOKUP(2,1/(H110:H124&lt;&gt;""),H110:H124),12))</f>
        <v/>
      </c>
      <c r="I139" s="18" t="str">
        <f t="shared" si="69"/>
        <v/>
      </c>
      <c r="J139" s="19" t="str">
        <f t="shared" si="70"/>
        <v/>
      </c>
      <c r="K139" s="20">
        <f t="shared" si="71"/>
        <v>0</v>
      </c>
      <c r="L139" s="21">
        <f t="shared" si="67"/>
        <v>0</v>
      </c>
      <c r="M139" s="9"/>
      <c r="N139" s="8"/>
      <c r="O139" s="9"/>
      <c r="P139" s="3"/>
      <c r="Q139" s="46" t="s">
        <v>15</v>
      </c>
      <c r="R139" s="47">
        <f>R135-R138</f>
        <v>0</v>
      </c>
    </row>
    <row r="140" spans="1:18" ht="18" customHeight="1">
      <c r="A140" s="33" t="str">
        <f t="shared" ref="A140:A143" si="76">IF(B140="","",$M$3)</f>
        <v/>
      </c>
      <c r="B140" s="33" t="str">
        <f>B129</f>
        <v/>
      </c>
      <c r="C140" s="33" t="str">
        <f>IF(C129="","",$O$10)</f>
        <v/>
      </c>
      <c r="D140" s="32"/>
      <c r="E140" s="35" t="str">
        <f t="shared" si="75"/>
        <v/>
      </c>
      <c r="F140" s="36" t="str">
        <f t="shared" si="73"/>
        <v/>
      </c>
      <c r="G140" s="36" t="str">
        <f t="shared" si="68"/>
        <v/>
      </c>
      <c r="H140" s="17" t="str">
        <f>IF(B129="","",EOMONTH(LOOKUP(2,1/(H110:H124&lt;&gt;""),H110:H124),12))</f>
        <v/>
      </c>
      <c r="I140" s="18" t="str">
        <f t="shared" si="69"/>
        <v/>
      </c>
      <c r="J140" s="19" t="str">
        <f t="shared" si="70"/>
        <v/>
      </c>
      <c r="K140" s="20">
        <f t="shared" si="71"/>
        <v>0</v>
      </c>
      <c r="L140" s="21">
        <f t="shared" si="67"/>
        <v>0</v>
      </c>
      <c r="M140" s="9"/>
      <c r="N140" s="8"/>
      <c r="O140" s="9"/>
      <c r="P140" s="3"/>
    </row>
    <row r="141" spans="1:18" ht="18" customHeight="1" thickBot="1">
      <c r="A141" s="33" t="str">
        <f t="shared" si="76"/>
        <v/>
      </c>
      <c r="B141" s="33" t="str">
        <f>IF(B129="","",SUM(B129,1))</f>
        <v/>
      </c>
      <c r="C141" s="33" t="str">
        <f>IF(C129="","",$O$11)</f>
        <v/>
      </c>
      <c r="D141" s="32"/>
      <c r="E141" s="35" t="str">
        <f t="shared" si="75"/>
        <v/>
      </c>
      <c r="F141" s="36" t="str">
        <f t="shared" si="73"/>
        <v/>
      </c>
      <c r="G141" s="36" t="str">
        <f t="shared" si="68"/>
        <v/>
      </c>
      <c r="H141" s="17" t="str">
        <f>IF(B129="","",EOMONTH(LOOKUP(2,1/(H110:H124&lt;&gt;""),H110:H124),12))</f>
        <v/>
      </c>
      <c r="I141" s="18" t="str">
        <f t="shared" si="69"/>
        <v/>
      </c>
      <c r="J141" s="19" t="str">
        <f t="shared" si="70"/>
        <v/>
      </c>
      <c r="K141" s="20">
        <f t="shared" si="71"/>
        <v>0</v>
      </c>
      <c r="L141" s="21">
        <f t="shared" si="67"/>
        <v>0</v>
      </c>
      <c r="M141" s="9"/>
      <c r="N141" s="8"/>
      <c r="O141" s="9"/>
      <c r="P141" s="3"/>
    </row>
    <row r="142" spans="1:18" ht="18" customHeight="1" thickTop="1">
      <c r="A142" s="33" t="str">
        <f t="shared" si="76"/>
        <v/>
      </c>
      <c r="B142" s="33" t="str">
        <f>IF(B129="","",B141)</f>
        <v/>
      </c>
      <c r="C142" s="33" t="str">
        <f>IF(C129="","",$O$12)</f>
        <v/>
      </c>
      <c r="D142" s="32"/>
      <c r="E142" s="35" t="str">
        <f t="shared" si="75"/>
        <v/>
      </c>
      <c r="F142" s="36" t="str">
        <f t="shared" si="73"/>
        <v/>
      </c>
      <c r="G142" s="36" t="str">
        <f t="shared" si="68"/>
        <v/>
      </c>
      <c r="H142" s="17" t="str">
        <f>IF(B129="","",EOMONTH(LOOKUP(2,1/(H110:H124&lt;&gt;""),H110:H124),12))</f>
        <v/>
      </c>
      <c r="I142" s="18" t="str">
        <f t="shared" si="69"/>
        <v/>
      </c>
      <c r="J142" s="19" t="str">
        <f t="shared" si="70"/>
        <v/>
      </c>
      <c r="K142" s="20">
        <f t="shared" si="71"/>
        <v>0</v>
      </c>
      <c r="L142" s="21">
        <f t="shared" si="67"/>
        <v>0</v>
      </c>
      <c r="M142" s="9"/>
      <c r="N142" s="8"/>
      <c r="O142" s="9"/>
      <c r="P142" s="3"/>
      <c r="Q142" s="63" t="s">
        <v>37</v>
      </c>
      <c r="R142" s="64"/>
    </row>
    <row r="143" spans="1:18" ht="18" customHeight="1" thickBot="1">
      <c r="A143" s="33" t="str">
        <f t="shared" si="76"/>
        <v/>
      </c>
      <c r="B143" s="33" t="str">
        <f>IF(B129="","",B141)</f>
        <v/>
      </c>
      <c r="C143" s="33" t="str">
        <f>IF(C129="","",$O$13)</f>
        <v/>
      </c>
      <c r="D143" s="32"/>
      <c r="E143" s="35" t="str">
        <f t="shared" si="75"/>
        <v/>
      </c>
      <c r="F143" s="36" t="str">
        <f t="shared" si="73"/>
        <v/>
      </c>
      <c r="G143" s="36" t="str">
        <f t="shared" si="68"/>
        <v/>
      </c>
      <c r="H143" s="17" t="str">
        <f>IF(B129="","",EOMONTH(LOOKUP(2,1/(H110:H124&lt;&gt;""),H110:H124),12))</f>
        <v/>
      </c>
      <c r="I143" s="18" t="str">
        <f t="shared" si="69"/>
        <v/>
      </c>
      <c r="J143" s="19" t="str">
        <f t="shared" si="70"/>
        <v/>
      </c>
      <c r="K143" s="20">
        <f t="shared" si="71"/>
        <v>0</v>
      </c>
      <c r="L143" s="21">
        <f t="shared" si="67"/>
        <v>0</v>
      </c>
      <c r="M143" s="9"/>
      <c r="N143" s="8"/>
      <c r="O143" s="9"/>
      <c r="P143" s="3"/>
      <c r="Q143" s="65" t="str">
        <f>IF(F129="","",SUM(G144,R139))</f>
        <v/>
      </c>
      <c r="R143" s="66"/>
    </row>
    <row r="144" spans="1:18" ht="18" customHeight="1" thickTop="1">
      <c r="E144" s="24"/>
      <c r="F144" s="37" t="s">
        <v>36</v>
      </c>
      <c r="G144" s="38">
        <f>SUM(G129:G143)</f>
        <v>0</v>
      </c>
      <c r="H144" s="24"/>
      <c r="I144" s="27"/>
      <c r="J144" s="27"/>
      <c r="K144" s="28"/>
      <c r="L144" s="21">
        <f>SUM(L129:L143)</f>
        <v>0</v>
      </c>
      <c r="M144" s="9"/>
      <c r="N144" s="8"/>
      <c r="O144" s="9"/>
      <c r="P144" s="3"/>
    </row>
    <row r="145" spans="1:18" ht="18" customHeight="1">
      <c r="A145" s="3" t="s">
        <v>44</v>
      </c>
      <c r="M145" s="9"/>
      <c r="N145" s="8"/>
      <c r="O145" s="9"/>
    </row>
    <row r="146" spans="1:18" ht="18" customHeight="1">
      <c r="A146" s="68" t="s">
        <v>23</v>
      </c>
      <c r="B146" s="68" t="s">
        <v>13</v>
      </c>
      <c r="C146" s="68"/>
      <c r="D146" s="68"/>
      <c r="E146" s="68" t="s">
        <v>22</v>
      </c>
      <c r="F146" s="69" t="s">
        <v>34</v>
      </c>
      <c r="G146" s="71" t="s">
        <v>35</v>
      </c>
      <c r="H146" s="55" t="s">
        <v>0</v>
      </c>
      <c r="I146" s="55" t="s">
        <v>1</v>
      </c>
      <c r="J146" s="55" t="s">
        <v>2</v>
      </c>
      <c r="K146" s="56" t="s">
        <v>3</v>
      </c>
      <c r="L146" s="67" t="s">
        <v>12</v>
      </c>
      <c r="M146" s="11"/>
      <c r="N146" s="8"/>
      <c r="O146" s="9"/>
      <c r="Q146" s="32" t="s">
        <v>7</v>
      </c>
      <c r="R146" s="49">
        <v>1.4999999999999999E-2</v>
      </c>
    </row>
    <row r="147" spans="1:18" ht="18" customHeight="1">
      <c r="A147" s="68"/>
      <c r="B147" s="32" t="s">
        <v>9</v>
      </c>
      <c r="C147" s="32" t="s">
        <v>10</v>
      </c>
      <c r="D147" s="32" t="s">
        <v>11</v>
      </c>
      <c r="E147" s="68"/>
      <c r="F147" s="70"/>
      <c r="G147" s="71"/>
      <c r="H147" s="55"/>
      <c r="I147" s="55"/>
      <c r="J147" s="55"/>
      <c r="K147" s="56"/>
      <c r="L147" s="67"/>
      <c r="M147" s="7"/>
      <c r="N147" s="8"/>
      <c r="O147" s="9"/>
      <c r="P147" s="3"/>
    </row>
    <row r="148" spans="1:18" ht="18" customHeight="1">
      <c r="A148" s="33" t="str">
        <f>IF(B148="","",$M$2)</f>
        <v/>
      </c>
      <c r="B148" s="33" t="str">
        <f>IF(B129="","",YEAR(LOOKUP(2,1/(H129:H143&lt;&gt;""),H129:H143)))</f>
        <v/>
      </c>
      <c r="C148" s="33" t="str">
        <f>IF(B148="","",$O$2)</f>
        <v/>
      </c>
      <c r="D148" s="33" t="str">
        <f>IF(C148="","",1)</f>
        <v/>
      </c>
      <c r="E148" s="35" t="str">
        <f t="shared" ref="E148:E151" si="77">IF(OR(A148="",B148="",C148=""),"",IF(A148="定例積立",CONCATENATE(B148,"/",C148,"/","25"),IF(AND(A148="手当積立",C148=6),CONCATENATE(B148,"/",SUM(C148,1),"/","5"),IF(AND(A148="手当積立",C148=12),CONCATENATE(B148,"/",C148,"/","15"),CONCATENATE(B148,"/",C148,"/",D148)))))</f>
        <v/>
      </c>
      <c r="F148" s="36" t="str">
        <f>IF(Q143=0,"",Q143)</f>
        <v/>
      </c>
      <c r="G148" s="36" t="str">
        <f>IF(A148="","",F148)</f>
        <v/>
      </c>
      <c r="H148" s="17" t="str">
        <f>IF(B148="","",EOMONTH(LOOKUP(2,1/(H129:H143&lt;&gt;""),H129:H143),12))</f>
        <v/>
      </c>
      <c r="I148" s="18" t="str">
        <f>IF(E148="","",SUM((H148-E148),1))</f>
        <v/>
      </c>
      <c r="J148" s="19" t="str">
        <f>IF(A148="","",H148-DATEVALUE(CONCATENATE(SUM(YEAR(H148),-1),"/3/31")))</f>
        <v/>
      </c>
      <c r="K148" s="20">
        <f>IF(ISERROR(ROUNDDOWN(G148/100,0)*100),0,ROUNDDOWN(G148/100,0)*100)</f>
        <v>0</v>
      </c>
      <c r="L148" s="21">
        <f t="shared" ref="L148:L162" si="78">IFERROR(ROUNDDOWN(K148*I148/J148,0),0)</f>
        <v>0</v>
      </c>
      <c r="M148" s="9"/>
      <c r="N148" s="8"/>
      <c r="O148" s="9"/>
      <c r="P148" s="3"/>
      <c r="Q148" s="57" t="s">
        <v>14</v>
      </c>
      <c r="R148" s="58"/>
    </row>
    <row r="149" spans="1:18" ht="18" customHeight="1">
      <c r="A149" s="33" t="str">
        <f>IF(B149="","",$M$3)</f>
        <v/>
      </c>
      <c r="B149" s="33" t="str">
        <f>B148</f>
        <v/>
      </c>
      <c r="C149" s="33" t="str">
        <f>IF(C148="","",$O$2)</f>
        <v/>
      </c>
      <c r="D149" s="32"/>
      <c r="E149" s="35" t="str">
        <f t="shared" si="77"/>
        <v/>
      </c>
      <c r="F149" s="36" t="str">
        <f>IF(ISERROR(VLOOKUP(A149,$B$10:$E$11,4,FALSE)),"",VLOOKUP(A149,$B$10:$E$11,4,FALSE))</f>
        <v/>
      </c>
      <c r="G149" s="36" t="str">
        <f t="shared" ref="G149:G162" si="79">IF(A149="","",F149)</f>
        <v/>
      </c>
      <c r="H149" s="17" t="str">
        <f>IF(B148="","",EOMONTH(LOOKUP(2,1/(H129:H143&lt;&gt;""),H129:H143),12))</f>
        <v/>
      </c>
      <c r="I149" s="18" t="str">
        <f t="shared" ref="I149:I162" si="80">IF(E149="","",SUM((H149-E149),1))</f>
        <v/>
      </c>
      <c r="J149" s="19" t="str">
        <f t="shared" ref="J149:J162" si="81">IF(A149="","",H149-DATEVALUE(CONCATENATE(SUM(YEAR(H149),-1),"/3/31")))</f>
        <v/>
      </c>
      <c r="K149" s="20">
        <f t="shared" ref="K149:K162" si="82">IF(ISERROR(ROUNDDOWN(G149/100,0)*100),0,ROUNDDOWN(G149/100,0)*100)</f>
        <v>0</v>
      </c>
      <c r="L149" s="21">
        <f t="shared" si="78"/>
        <v>0</v>
      </c>
      <c r="M149" s="9"/>
      <c r="N149" s="8"/>
      <c r="O149" s="9"/>
      <c r="P149" s="3"/>
      <c r="Q149" s="59">
        <v>0.15315000000000001</v>
      </c>
      <c r="R149" s="60"/>
    </row>
    <row r="150" spans="1:18" ht="18" customHeight="1">
      <c r="A150" s="33" t="str">
        <f t="shared" ref="A150:A151" si="83">IF(B150="","",$M$3)</f>
        <v/>
      </c>
      <c r="B150" s="33" t="str">
        <f>B148</f>
        <v/>
      </c>
      <c r="C150" s="33" t="str">
        <f>IF(C148="","",$O$3)</f>
        <v/>
      </c>
      <c r="D150" s="32"/>
      <c r="E150" s="35" t="str">
        <f t="shared" si="77"/>
        <v/>
      </c>
      <c r="F150" s="36" t="str">
        <f t="shared" ref="F150:F162" si="84">IF(ISERROR(VLOOKUP(A150,$B$10:$E$11,4,FALSE)),"",VLOOKUP(A150,$B$10:$E$11,4,FALSE))</f>
        <v/>
      </c>
      <c r="G150" s="36" t="str">
        <f t="shared" si="79"/>
        <v/>
      </c>
      <c r="H150" s="17" t="str">
        <f>IF(B148="","",EOMONTH(LOOKUP(2,1/(H129:H143&lt;&gt;""),H129:H143),12))</f>
        <v/>
      </c>
      <c r="I150" s="18" t="str">
        <f t="shared" si="80"/>
        <v/>
      </c>
      <c r="J150" s="19" t="str">
        <f t="shared" si="81"/>
        <v/>
      </c>
      <c r="K150" s="20">
        <f t="shared" si="82"/>
        <v>0</v>
      </c>
      <c r="L150" s="21">
        <f t="shared" si="78"/>
        <v>0</v>
      </c>
      <c r="M150" s="9"/>
      <c r="N150" s="8"/>
      <c r="O150" s="9"/>
      <c r="P150" s="3"/>
    </row>
    <row r="151" spans="1:18" ht="18" customHeight="1">
      <c r="A151" s="33" t="str">
        <f t="shared" si="83"/>
        <v/>
      </c>
      <c r="B151" s="33" t="str">
        <f>B148</f>
        <v/>
      </c>
      <c r="C151" s="33" t="str">
        <f>IF(C148="","",$O$4)</f>
        <v/>
      </c>
      <c r="D151" s="32"/>
      <c r="E151" s="35" t="str">
        <f t="shared" si="77"/>
        <v/>
      </c>
      <c r="F151" s="36" t="str">
        <f t="shared" si="84"/>
        <v/>
      </c>
      <c r="G151" s="36" t="str">
        <f t="shared" si="79"/>
        <v/>
      </c>
      <c r="H151" s="17" t="str">
        <f>IF(B148="","",EOMONTH(LOOKUP(2,1/(H129:H143&lt;&gt;""),H129:H143),12))</f>
        <v/>
      </c>
      <c r="I151" s="18" t="str">
        <f t="shared" si="80"/>
        <v/>
      </c>
      <c r="J151" s="19" t="str">
        <f t="shared" si="81"/>
        <v/>
      </c>
      <c r="K151" s="20">
        <f t="shared" si="82"/>
        <v>0</v>
      </c>
      <c r="L151" s="21">
        <f t="shared" si="78"/>
        <v>0</v>
      </c>
      <c r="M151" s="9"/>
      <c r="N151" s="8"/>
      <c r="O151" s="9"/>
      <c r="P151" s="3"/>
      <c r="Q151" s="39" t="s">
        <v>6</v>
      </c>
      <c r="R151" s="50">
        <v>0.05</v>
      </c>
    </row>
    <row r="152" spans="1:18" ht="18" customHeight="1">
      <c r="A152" s="33" t="str">
        <f>IF(B152="","",$M$4)</f>
        <v/>
      </c>
      <c r="B152" s="33" t="str">
        <f>B148</f>
        <v/>
      </c>
      <c r="C152" s="33" t="str">
        <f>IF(C148="","",$O$4)</f>
        <v/>
      </c>
      <c r="D152" s="32"/>
      <c r="E152" s="35" t="str">
        <f>IF(OR(A152="",B152="",C152=""),"",IF(A152="定例積立",CONCATENATE(B152,"/",C152,"/","25"),IF(AND(A152="手当積立",C152=6),CONCATENATE(B152,"/",SUM(C152,1),"/","5"),IF(AND(A152="手当積立",C152=12),CONCATENATE(B152,"/",C152,"/","15"),CONCATENATE(B152,"/",C152,"/",D152)))))</f>
        <v/>
      </c>
      <c r="F152" s="36" t="str">
        <f t="shared" si="84"/>
        <v/>
      </c>
      <c r="G152" s="36" t="str">
        <f t="shared" si="79"/>
        <v/>
      </c>
      <c r="H152" s="17" t="str">
        <f>IF(B148="","",EOMONTH(LOOKUP(2,1/(H129:H143&lt;&gt;""),H129:H143),12))</f>
        <v/>
      </c>
      <c r="I152" s="18" t="str">
        <f t="shared" si="80"/>
        <v/>
      </c>
      <c r="J152" s="19" t="str">
        <f t="shared" si="81"/>
        <v/>
      </c>
      <c r="K152" s="20">
        <f t="shared" si="82"/>
        <v>0</v>
      </c>
      <c r="L152" s="21">
        <f t="shared" si="78"/>
        <v>0</v>
      </c>
      <c r="M152" s="9"/>
      <c r="N152" s="8"/>
      <c r="O152" s="9"/>
      <c r="P152" s="3"/>
    </row>
    <row r="153" spans="1:18" ht="18" customHeight="1">
      <c r="A153" s="33" t="str">
        <f t="shared" ref="A153:A157" si="85">IF(B153="","",$M$3)</f>
        <v/>
      </c>
      <c r="B153" s="33" t="str">
        <f>B148</f>
        <v/>
      </c>
      <c r="C153" s="33" t="str">
        <f>IF(C148="","",$O$5)</f>
        <v/>
      </c>
      <c r="D153" s="32"/>
      <c r="E153" s="35" t="str">
        <f t="shared" ref="E153:E162" si="86">IF(OR(A153="",B153="",C153=""),"",IF(A153="定例積立",CONCATENATE(B153,"/",C153,"/","25"),IF(AND(A153="手当積立",C153=6),CONCATENATE(B153,"/",SUM(C153,1),"/","5"),IF(AND(A153="手当積立",C153=12),CONCATENATE(B153,"/",C153,"/","15"),CONCATENATE(B153,"/",C153,"/",D153)))))</f>
        <v/>
      </c>
      <c r="F153" s="36" t="str">
        <f t="shared" si="84"/>
        <v/>
      </c>
      <c r="G153" s="36" t="str">
        <f t="shared" si="79"/>
        <v/>
      </c>
      <c r="H153" s="17" t="str">
        <f>IF(B148="","",EOMONTH(LOOKUP(2,1/(H129:H143&lt;&gt;""),H129:H143),12))</f>
        <v/>
      </c>
      <c r="I153" s="18" t="str">
        <f t="shared" si="80"/>
        <v/>
      </c>
      <c r="J153" s="19" t="str">
        <f t="shared" si="81"/>
        <v/>
      </c>
      <c r="K153" s="20">
        <f t="shared" si="82"/>
        <v>0</v>
      </c>
      <c r="L153" s="21">
        <f t="shared" si="78"/>
        <v>0</v>
      </c>
      <c r="M153" s="9"/>
      <c r="N153" s="8"/>
      <c r="O153" s="9"/>
      <c r="P153" s="3"/>
      <c r="Q153" s="61" t="s">
        <v>38</v>
      </c>
      <c r="R153" s="62"/>
    </row>
    <row r="154" spans="1:18" ht="18" customHeight="1">
      <c r="A154" s="33" t="str">
        <f t="shared" si="85"/>
        <v/>
      </c>
      <c r="B154" s="33" t="str">
        <f>B148</f>
        <v/>
      </c>
      <c r="C154" s="33" t="str">
        <f>IF(C148="","",$O$6)</f>
        <v/>
      </c>
      <c r="D154" s="32"/>
      <c r="E154" s="35" t="str">
        <f t="shared" si="86"/>
        <v/>
      </c>
      <c r="F154" s="36" t="str">
        <f t="shared" si="84"/>
        <v/>
      </c>
      <c r="G154" s="36" t="str">
        <f t="shared" si="79"/>
        <v/>
      </c>
      <c r="H154" s="17" t="str">
        <f>IF(B148="","",EOMONTH(LOOKUP(2,1/(H129:H143&lt;&gt;""),H129:H143),12))</f>
        <v/>
      </c>
      <c r="I154" s="18" t="str">
        <f t="shared" si="80"/>
        <v/>
      </c>
      <c r="J154" s="19" t="str">
        <f t="shared" si="81"/>
        <v/>
      </c>
      <c r="K154" s="20">
        <f t="shared" si="82"/>
        <v>0</v>
      </c>
      <c r="L154" s="21">
        <f t="shared" si="78"/>
        <v>0</v>
      </c>
      <c r="M154" s="9"/>
      <c r="N154" s="8"/>
      <c r="O154" s="9"/>
      <c r="P154" s="3"/>
      <c r="Q154" s="40" t="s">
        <v>4</v>
      </c>
      <c r="R154" s="41">
        <f>ROUNDDOWN(L163*R146,0)</f>
        <v>0</v>
      </c>
    </row>
    <row r="155" spans="1:18" ht="18" customHeight="1">
      <c r="A155" s="33" t="str">
        <f t="shared" si="85"/>
        <v/>
      </c>
      <c r="B155" s="33" t="str">
        <f>B148</f>
        <v/>
      </c>
      <c r="C155" s="33" t="str">
        <f>IF(C148="","",$O$7)</f>
        <v/>
      </c>
      <c r="D155" s="32"/>
      <c r="E155" s="35" t="str">
        <f t="shared" si="86"/>
        <v/>
      </c>
      <c r="F155" s="36" t="str">
        <f t="shared" si="84"/>
        <v/>
      </c>
      <c r="G155" s="36" t="str">
        <f t="shared" si="79"/>
        <v/>
      </c>
      <c r="H155" s="17" t="str">
        <f>IF(B148="","",EOMONTH(LOOKUP(2,1/(H129:H143&lt;&gt;""),H129:H143),12))</f>
        <v/>
      </c>
      <c r="I155" s="18" t="str">
        <f t="shared" si="80"/>
        <v/>
      </c>
      <c r="J155" s="19" t="str">
        <f t="shared" si="81"/>
        <v/>
      </c>
      <c r="K155" s="20">
        <f t="shared" si="82"/>
        <v>0</v>
      </c>
      <c r="L155" s="21">
        <f t="shared" si="78"/>
        <v>0</v>
      </c>
      <c r="M155" s="9"/>
      <c r="N155" s="8"/>
      <c r="O155" s="9"/>
      <c r="P155" s="3"/>
      <c r="Q155" s="40" t="s">
        <v>5</v>
      </c>
      <c r="R155" s="42">
        <f>ROUNDDOWN(R154*Q149,0)</f>
        <v>0</v>
      </c>
    </row>
    <row r="156" spans="1:18" ht="18" customHeight="1">
      <c r="A156" s="33" t="str">
        <f t="shared" si="85"/>
        <v/>
      </c>
      <c r="B156" s="33" t="str">
        <f>B148</f>
        <v/>
      </c>
      <c r="C156" s="33" t="str">
        <f>IF(C148="","",$O$8)</f>
        <v/>
      </c>
      <c r="D156" s="32"/>
      <c r="E156" s="35" t="str">
        <f t="shared" si="86"/>
        <v/>
      </c>
      <c r="F156" s="36" t="str">
        <f t="shared" si="84"/>
        <v/>
      </c>
      <c r="G156" s="36" t="str">
        <f t="shared" si="79"/>
        <v/>
      </c>
      <c r="H156" s="17" t="str">
        <f>IF(B148="","",EOMONTH(LOOKUP(2,1/(H129:H143&lt;&gt;""),H129:H143),12))</f>
        <v/>
      </c>
      <c r="I156" s="18" t="str">
        <f t="shared" si="80"/>
        <v/>
      </c>
      <c r="J156" s="19" t="str">
        <f t="shared" si="81"/>
        <v/>
      </c>
      <c r="K156" s="20">
        <f t="shared" si="82"/>
        <v>0</v>
      </c>
      <c r="L156" s="21">
        <f t="shared" si="78"/>
        <v>0</v>
      </c>
      <c r="M156" s="9"/>
      <c r="N156" s="8"/>
      <c r="O156" s="9"/>
      <c r="P156" s="3"/>
      <c r="Q156" s="43" t="s">
        <v>6</v>
      </c>
      <c r="R156" s="41">
        <f>ROUNDDOWN(R154*R151,0)</f>
        <v>0</v>
      </c>
    </row>
    <row r="157" spans="1:18" ht="18" customHeight="1">
      <c r="A157" s="33" t="str">
        <f t="shared" si="85"/>
        <v/>
      </c>
      <c r="B157" s="33" t="str">
        <f>B148</f>
        <v/>
      </c>
      <c r="C157" s="33" t="str">
        <f>IF(C148="","",$O$9)</f>
        <v/>
      </c>
      <c r="D157" s="32"/>
      <c r="E157" s="35" t="str">
        <f t="shared" si="86"/>
        <v/>
      </c>
      <c r="F157" s="36" t="str">
        <f t="shared" si="84"/>
        <v/>
      </c>
      <c r="G157" s="36" t="str">
        <f t="shared" si="79"/>
        <v/>
      </c>
      <c r="H157" s="17" t="str">
        <f>IF(B148="","",EOMONTH(LOOKUP(2,1/(H129:H143&lt;&gt;""),H129:H143),12))</f>
        <v/>
      </c>
      <c r="I157" s="18" t="str">
        <f t="shared" si="80"/>
        <v/>
      </c>
      <c r="J157" s="19" t="str">
        <f t="shared" si="81"/>
        <v/>
      </c>
      <c r="K157" s="20">
        <f t="shared" si="82"/>
        <v>0</v>
      </c>
      <c r="L157" s="21">
        <f t="shared" si="78"/>
        <v>0</v>
      </c>
      <c r="M157" s="9"/>
      <c r="N157" s="8"/>
      <c r="O157" s="9"/>
      <c r="P157" s="3"/>
      <c r="Q157" s="44" t="s">
        <v>39</v>
      </c>
      <c r="R157" s="45">
        <f>SUM(R155:R156)</f>
        <v>0</v>
      </c>
    </row>
    <row r="158" spans="1:18" ht="18" customHeight="1">
      <c r="A158" s="33" t="str">
        <f>IF(B158="","",$M$4)</f>
        <v/>
      </c>
      <c r="B158" s="33" t="str">
        <f>B148</f>
        <v/>
      </c>
      <c r="C158" s="33" t="str">
        <f>IF(C148="","",$O$10)</f>
        <v/>
      </c>
      <c r="D158" s="32"/>
      <c r="E158" s="35" t="str">
        <f t="shared" si="86"/>
        <v/>
      </c>
      <c r="F158" s="36" t="str">
        <f t="shared" si="84"/>
        <v/>
      </c>
      <c r="G158" s="36" t="str">
        <f t="shared" si="79"/>
        <v/>
      </c>
      <c r="H158" s="17" t="str">
        <f>IF(B148="","",EOMONTH(LOOKUP(2,1/(H129:H143&lt;&gt;""),H129:H143),12))</f>
        <v/>
      </c>
      <c r="I158" s="18" t="str">
        <f t="shared" si="80"/>
        <v/>
      </c>
      <c r="J158" s="19" t="str">
        <f t="shared" si="81"/>
        <v/>
      </c>
      <c r="K158" s="20">
        <f t="shared" si="82"/>
        <v>0</v>
      </c>
      <c r="L158" s="21">
        <f t="shared" si="78"/>
        <v>0</v>
      </c>
      <c r="M158" s="9"/>
      <c r="N158" s="8"/>
      <c r="O158" s="9"/>
      <c r="P158" s="3"/>
      <c r="Q158" s="46" t="s">
        <v>15</v>
      </c>
      <c r="R158" s="47">
        <f>R154-R157</f>
        <v>0</v>
      </c>
    </row>
    <row r="159" spans="1:18" ht="18" customHeight="1">
      <c r="A159" s="33" t="str">
        <f t="shared" ref="A159:A162" si="87">IF(B159="","",$M$3)</f>
        <v/>
      </c>
      <c r="B159" s="33" t="str">
        <f>B148</f>
        <v/>
      </c>
      <c r="C159" s="33" t="str">
        <f>IF(C148="","",$O$10)</f>
        <v/>
      </c>
      <c r="D159" s="32"/>
      <c r="E159" s="35" t="str">
        <f t="shared" si="86"/>
        <v/>
      </c>
      <c r="F159" s="36" t="str">
        <f t="shared" si="84"/>
        <v/>
      </c>
      <c r="G159" s="36" t="str">
        <f t="shared" si="79"/>
        <v/>
      </c>
      <c r="H159" s="17" t="str">
        <f>IF(B148="","",EOMONTH(LOOKUP(2,1/(H129:H143&lt;&gt;""),H129:H143),12))</f>
        <v/>
      </c>
      <c r="I159" s="18" t="str">
        <f t="shared" si="80"/>
        <v/>
      </c>
      <c r="J159" s="19" t="str">
        <f t="shared" si="81"/>
        <v/>
      </c>
      <c r="K159" s="20">
        <f t="shared" si="82"/>
        <v>0</v>
      </c>
      <c r="L159" s="21">
        <f t="shared" si="78"/>
        <v>0</v>
      </c>
      <c r="M159" s="9"/>
      <c r="N159" s="8"/>
      <c r="O159" s="9"/>
      <c r="P159" s="3"/>
    </row>
    <row r="160" spans="1:18" ht="18" customHeight="1" thickBot="1">
      <c r="A160" s="33" t="str">
        <f t="shared" si="87"/>
        <v/>
      </c>
      <c r="B160" s="33" t="str">
        <f>IF(B148="","",SUM(B148,1))</f>
        <v/>
      </c>
      <c r="C160" s="33" t="str">
        <f>IF(C148="","",$O$11)</f>
        <v/>
      </c>
      <c r="D160" s="32"/>
      <c r="E160" s="35" t="str">
        <f t="shared" si="86"/>
        <v/>
      </c>
      <c r="F160" s="36" t="str">
        <f t="shared" si="84"/>
        <v/>
      </c>
      <c r="G160" s="36" t="str">
        <f t="shared" si="79"/>
        <v/>
      </c>
      <c r="H160" s="17" t="str">
        <f>IF(B148="","",EOMONTH(LOOKUP(2,1/(H129:H143&lt;&gt;""),H129:H143),12))</f>
        <v/>
      </c>
      <c r="I160" s="18" t="str">
        <f t="shared" si="80"/>
        <v/>
      </c>
      <c r="J160" s="19" t="str">
        <f t="shared" si="81"/>
        <v/>
      </c>
      <c r="K160" s="20">
        <f t="shared" si="82"/>
        <v>0</v>
      </c>
      <c r="L160" s="21">
        <f t="shared" si="78"/>
        <v>0</v>
      </c>
      <c r="M160" s="9"/>
      <c r="N160" s="8"/>
      <c r="O160" s="9"/>
      <c r="P160" s="3"/>
    </row>
    <row r="161" spans="1:18" ht="18" customHeight="1" thickTop="1">
      <c r="A161" s="33" t="str">
        <f t="shared" si="87"/>
        <v/>
      </c>
      <c r="B161" s="33" t="str">
        <f>IF(B148="","",B160)</f>
        <v/>
      </c>
      <c r="C161" s="33" t="str">
        <f>IF(C148="","",$O$12)</f>
        <v/>
      </c>
      <c r="D161" s="32"/>
      <c r="E161" s="35" t="str">
        <f t="shared" si="86"/>
        <v/>
      </c>
      <c r="F161" s="36" t="str">
        <f t="shared" si="84"/>
        <v/>
      </c>
      <c r="G161" s="36" t="str">
        <f t="shared" si="79"/>
        <v/>
      </c>
      <c r="H161" s="17" t="str">
        <f>IF(B148="","",EOMONTH(LOOKUP(2,1/(H129:H143&lt;&gt;""),H129:H143),12))</f>
        <v/>
      </c>
      <c r="I161" s="18" t="str">
        <f t="shared" si="80"/>
        <v/>
      </c>
      <c r="J161" s="19" t="str">
        <f t="shared" si="81"/>
        <v/>
      </c>
      <c r="K161" s="20">
        <f t="shared" si="82"/>
        <v>0</v>
      </c>
      <c r="L161" s="21">
        <f t="shared" si="78"/>
        <v>0</v>
      </c>
      <c r="M161" s="9"/>
      <c r="N161" s="8"/>
      <c r="O161" s="9"/>
      <c r="P161" s="3"/>
      <c r="Q161" s="63" t="s">
        <v>37</v>
      </c>
      <c r="R161" s="64"/>
    </row>
    <row r="162" spans="1:18" ht="18" customHeight="1" thickBot="1">
      <c r="A162" s="33" t="str">
        <f t="shared" si="87"/>
        <v/>
      </c>
      <c r="B162" s="33" t="str">
        <f>IF(B148="","",B160)</f>
        <v/>
      </c>
      <c r="C162" s="33" t="str">
        <f>IF(C148="","",$O$13)</f>
        <v/>
      </c>
      <c r="D162" s="32"/>
      <c r="E162" s="35" t="str">
        <f t="shared" si="86"/>
        <v/>
      </c>
      <c r="F162" s="36" t="str">
        <f t="shared" si="84"/>
        <v/>
      </c>
      <c r="G162" s="36" t="str">
        <f t="shared" si="79"/>
        <v/>
      </c>
      <c r="H162" s="17" t="str">
        <f>IF(B148="","",EOMONTH(LOOKUP(2,1/(H129:H143&lt;&gt;""),H129:H143),12))</f>
        <v/>
      </c>
      <c r="I162" s="18" t="str">
        <f t="shared" si="80"/>
        <v/>
      </c>
      <c r="J162" s="19" t="str">
        <f t="shared" si="81"/>
        <v/>
      </c>
      <c r="K162" s="20">
        <f t="shared" si="82"/>
        <v>0</v>
      </c>
      <c r="L162" s="21">
        <f t="shared" si="78"/>
        <v>0</v>
      </c>
      <c r="M162" s="9"/>
      <c r="N162" s="8"/>
      <c r="O162" s="9"/>
      <c r="P162" s="3"/>
      <c r="Q162" s="65" t="str">
        <f>IF(F148="","",SUM(G163,R158))</f>
        <v/>
      </c>
      <c r="R162" s="66"/>
    </row>
    <row r="163" spans="1:18" ht="18" customHeight="1" thickTop="1">
      <c r="E163" s="24"/>
      <c r="F163" s="37" t="s">
        <v>36</v>
      </c>
      <c r="G163" s="38">
        <f>SUM(G148:G162)</f>
        <v>0</v>
      </c>
      <c r="H163" s="24"/>
      <c r="I163" s="27"/>
      <c r="J163" s="27"/>
      <c r="K163" s="28"/>
      <c r="L163" s="21">
        <f>SUM(L148:L162)</f>
        <v>0</v>
      </c>
      <c r="M163" s="9"/>
      <c r="N163" s="8"/>
      <c r="O163" s="9"/>
      <c r="P163" s="3"/>
    </row>
    <row r="164" spans="1:18" ht="18" customHeight="1">
      <c r="A164" s="3" t="s">
        <v>45</v>
      </c>
      <c r="M164" s="9"/>
      <c r="N164" s="8"/>
      <c r="O164" s="9"/>
    </row>
    <row r="165" spans="1:18" ht="18" customHeight="1">
      <c r="A165" s="68" t="s">
        <v>23</v>
      </c>
      <c r="B165" s="68" t="s">
        <v>13</v>
      </c>
      <c r="C165" s="68"/>
      <c r="D165" s="68"/>
      <c r="E165" s="68" t="s">
        <v>22</v>
      </c>
      <c r="F165" s="69" t="s">
        <v>34</v>
      </c>
      <c r="G165" s="71" t="s">
        <v>35</v>
      </c>
      <c r="H165" s="55" t="s">
        <v>0</v>
      </c>
      <c r="I165" s="55" t="s">
        <v>1</v>
      </c>
      <c r="J165" s="55" t="s">
        <v>2</v>
      </c>
      <c r="K165" s="56" t="s">
        <v>3</v>
      </c>
      <c r="L165" s="67" t="s">
        <v>12</v>
      </c>
      <c r="M165" s="11"/>
      <c r="N165" s="8"/>
      <c r="O165" s="9"/>
      <c r="Q165" s="32" t="s">
        <v>7</v>
      </c>
      <c r="R165" s="49">
        <v>1.4999999999999999E-2</v>
      </c>
    </row>
    <row r="166" spans="1:18" ht="18" customHeight="1">
      <c r="A166" s="68"/>
      <c r="B166" s="32" t="s">
        <v>9</v>
      </c>
      <c r="C166" s="32" t="s">
        <v>10</v>
      </c>
      <c r="D166" s="32" t="s">
        <v>11</v>
      </c>
      <c r="E166" s="68"/>
      <c r="F166" s="70"/>
      <c r="G166" s="71"/>
      <c r="H166" s="55"/>
      <c r="I166" s="55"/>
      <c r="J166" s="55"/>
      <c r="K166" s="56"/>
      <c r="L166" s="67"/>
      <c r="M166" s="7"/>
      <c r="N166" s="8"/>
      <c r="O166" s="9"/>
      <c r="P166" s="3"/>
    </row>
    <row r="167" spans="1:18" ht="18" customHeight="1">
      <c r="A167" s="33" t="str">
        <f>IF(B167="","",$M$2)</f>
        <v/>
      </c>
      <c r="B167" s="33" t="str">
        <f>IF(B148="","",YEAR(LOOKUP(2,1/(H148:H162&lt;&gt;""),H148:H162)))</f>
        <v/>
      </c>
      <c r="C167" s="33" t="str">
        <f>IF(B167="","",$O$2)</f>
        <v/>
      </c>
      <c r="D167" s="33" t="str">
        <f>IF(C167="","",1)</f>
        <v/>
      </c>
      <c r="E167" s="35" t="str">
        <f t="shared" ref="E167:E170" si="88">IF(OR(A167="",B167="",C167=""),"",IF(A167="定例積立",CONCATENATE(B167,"/",C167,"/","25"),IF(AND(A167="手当積立",C167=6),CONCATENATE(B167,"/",SUM(C167,1),"/","5"),IF(AND(A167="手当積立",C167=12),CONCATENATE(B167,"/",C167,"/","15"),CONCATENATE(B167,"/",C167,"/",D167)))))</f>
        <v/>
      </c>
      <c r="F167" s="36" t="str">
        <f>IF(Q162=0,"",Q162)</f>
        <v/>
      </c>
      <c r="G167" s="36" t="str">
        <f>IF(A167="","",F167)</f>
        <v/>
      </c>
      <c r="H167" s="17" t="str">
        <f>IF(B167="","",EOMONTH(LOOKUP(2,1/(H148:H162&lt;&gt;""),H148:H162),12))</f>
        <v/>
      </c>
      <c r="I167" s="18" t="str">
        <f>IF(E167="","",SUM((H167-E167),1))</f>
        <v/>
      </c>
      <c r="J167" s="19" t="str">
        <f>IF(A167="","",H167-DATEVALUE(CONCATENATE(SUM(YEAR(H167),-1),"/3/31")))</f>
        <v/>
      </c>
      <c r="K167" s="20">
        <f>IF(ISERROR(ROUNDDOWN(G167/100,0)*100),0,ROUNDDOWN(G167/100,0)*100)</f>
        <v>0</v>
      </c>
      <c r="L167" s="21">
        <f t="shared" ref="L167:L181" si="89">IFERROR(ROUNDDOWN(K167*I167/J167,0),0)</f>
        <v>0</v>
      </c>
      <c r="M167" s="9"/>
      <c r="N167" s="8"/>
      <c r="O167" s="9"/>
      <c r="P167" s="3"/>
      <c r="Q167" s="57" t="s">
        <v>14</v>
      </c>
      <c r="R167" s="58"/>
    </row>
    <row r="168" spans="1:18" ht="18" customHeight="1">
      <c r="A168" s="33" t="str">
        <f>IF(B168="","",$M$3)</f>
        <v/>
      </c>
      <c r="B168" s="33" t="str">
        <f>B167</f>
        <v/>
      </c>
      <c r="C168" s="33" t="str">
        <f>IF(C167="","",$O$2)</f>
        <v/>
      </c>
      <c r="D168" s="32"/>
      <c r="E168" s="35" t="str">
        <f t="shared" si="88"/>
        <v/>
      </c>
      <c r="F168" s="36" t="str">
        <f>IF(ISERROR(VLOOKUP(A168,$B$10:$E$11,4,FALSE)),"",VLOOKUP(A168,$B$10:$E$11,4,FALSE))</f>
        <v/>
      </c>
      <c r="G168" s="36" t="str">
        <f t="shared" ref="G168:G181" si="90">IF(A168="","",F168)</f>
        <v/>
      </c>
      <c r="H168" s="17" t="str">
        <f>IF(B167="","",EOMONTH(LOOKUP(2,1/(H148:H162&lt;&gt;""),H148:H162),12))</f>
        <v/>
      </c>
      <c r="I168" s="18" t="str">
        <f t="shared" ref="I168:I181" si="91">IF(E168="","",SUM((H168-E168),1))</f>
        <v/>
      </c>
      <c r="J168" s="19" t="str">
        <f t="shared" ref="J168:J181" si="92">IF(A168="","",H168-DATEVALUE(CONCATENATE(SUM(YEAR(H168),-1),"/3/31")))</f>
        <v/>
      </c>
      <c r="K168" s="20">
        <f t="shared" ref="K168:K181" si="93">IF(ISERROR(ROUNDDOWN(G168/100,0)*100),0,ROUNDDOWN(G168/100,0)*100)</f>
        <v>0</v>
      </c>
      <c r="L168" s="21">
        <f t="shared" si="89"/>
        <v>0</v>
      </c>
      <c r="M168" s="9"/>
      <c r="N168" s="8"/>
      <c r="O168" s="9"/>
      <c r="P168" s="3"/>
      <c r="Q168" s="59">
        <v>0.15315000000000001</v>
      </c>
      <c r="R168" s="60"/>
    </row>
    <row r="169" spans="1:18" ht="18" customHeight="1">
      <c r="A169" s="33" t="str">
        <f t="shared" ref="A169:A170" si="94">IF(B169="","",$M$3)</f>
        <v/>
      </c>
      <c r="B169" s="33" t="str">
        <f>B167</f>
        <v/>
      </c>
      <c r="C169" s="33" t="str">
        <f>IF(C167="","",$O$3)</f>
        <v/>
      </c>
      <c r="D169" s="32"/>
      <c r="E169" s="35" t="str">
        <f t="shared" si="88"/>
        <v/>
      </c>
      <c r="F169" s="36" t="str">
        <f t="shared" ref="F169:F181" si="95">IF(ISERROR(VLOOKUP(A169,$B$10:$E$11,4,FALSE)),"",VLOOKUP(A169,$B$10:$E$11,4,FALSE))</f>
        <v/>
      </c>
      <c r="G169" s="36" t="str">
        <f t="shared" si="90"/>
        <v/>
      </c>
      <c r="H169" s="17" t="str">
        <f>IF(B167="","",EOMONTH(LOOKUP(2,1/(H148:H162&lt;&gt;""),H148:H162),12))</f>
        <v/>
      </c>
      <c r="I169" s="18" t="str">
        <f t="shared" si="91"/>
        <v/>
      </c>
      <c r="J169" s="19" t="str">
        <f t="shared" si="92"/>
        <v/>
      </c>
      <c r="K169" s="20">
        <f t="shared" si="93"/>
        <v>0</v>
      </c>
      <c r="L169" s="21">
        <f t="shared" si="89"/>
        <v>0</v>
      </c>
      <c r="M169" s="9"/>
      <c r="N169" s="8"/>
      <c r="O169" s="9"/>
      <c r="P169" s="3"/>
    </row>
    <row r="170" spans="1:18" ht="18" customHeight="1">
      <c r="A170" s="33" t="str">
        <f t="shared" si="94"/>
        <v/>
      </c>
      <c r="B170" s="33" t="str">
        <f>B167</f>
        <v/>
      </c>
      <c r="C170" s="33" t="str">
        <f>IF(C167="","",$O$4)</f>
        <v/>
      </c>
      <c r="D170" s="32"/>
      <c r="E170" s="35" t="str">
        <f t="shared" si="88"/>
        <v/>
      </c>
      <c r="F170" s="36" t="str">
        <f t="shared" si="95"/>
        <v/>
      </c>
      <c r="G170" s="36" t="str">
        <f t="shared" si="90"/>
        <v/>
      </c>
      <c r="H170" s="17" t="str">
        <f>IF(B167="","",EOMONTH(LOOKUP(2,1/(H148:H162&lt;&gt;""),H148:H162),12))</f>
        <v/>
      </c>
      <c r="I170" s="18" t="str">
        <f t="shared" si="91"/>
        <v/>
      </c>
      <c r="J170" s="19" t="str">
        <f t="shared" si="92"/>
        <v/>
      </c>
      <c r="K170" s="20">
        <f t="shared" si="93"/>
        <v>0</v>
      </c>
      <c r="L170" s="21">
        <f t="shared" si="89"/>
        <v>0</v>
      </c>
      <c r="M170" s="9"/>
      <c r="N170" s="8"/>
      <c r="O170" s="9"/>
      <c r="P170" s="3"/>
      <c r="Q170" s="39" t="s">
        <v>6</v>
      </c>
      <c r="R170" s="50">
        <v>0.05</v>
      </c>
    </row>
    <row r="171" spans="1:18" ht="18" customHeight="1">
      <c r="A171" s="33" t="str">
        <f>IF(B171="","",$M$4)</f>
        <v/>
      </c>
      <c r="B171" s="33" t="str">
        <f>B167</f>
        <v/>
      </c>
      <c r="C171" s="33" t="str">
        <f>IF(C167="","",$O$4)</f>
        <v/>
      </c>
      <c r="D171" s="32"/>
      <c r="E171" s="35" t="str">
        <f>IF(OR(A171="",B171="",C171=""),"",IF(A171="定例積立",CONCATENATE(B171,"/",C171,"/","25"),IF(AND(A171="手当積立",C171=6),CONCATENATE(B171,"/",SUM(C171,1),"/","5"),IF(AND(A171="手当積立",C171=12),CONCATENATE(B171,"/",C171,"/","15"),CONCATENATE(B171,"/",C171,"/",D171)))))</f>
        <v/>
      </c>
      <c r="F171" s="36" t="str">
        <f t="shared" si="95"/>
        <v/>
      </c>
      <c r="G171" s="36" t="str">
        <f t="shared" si="90"/>
        <v/>
      </c>
      <c r="H171" s="17" t="str">
        <f>IF(B167="","",EOMONTH(LOOKUP(2,1/(H148:H162&lt;&gt;""),H148:H162),12))</f>
        <v/>
      </c>
      <c r="I171" s="18" t="str">
        <f t="shared" si="91"/>
        <v/>
      </c>
      <c r="J171" s="19" t="str">
        <f t="shared" si="92"/>
        <v/>
      </c>
      <c r="K171" s="20">
        <f t="shared" si="93"/>
        <v>0</v>
      </c>
      <c r="L171" s="21">
        <f t="shared" si="89"/>
        <v>0</v>
      </c>
      <c r="M171" s="9"/>
      <c r="N171" s="8"/>
      <c r="O171" s="9"/>
      <c r="P171" s="3"/>
    </row>
    <row r="172" spans="1:18" ht="18" customHeight="1">
      <c r="A172" s="33" t="str">
        <f t="shared" ref="A172:A176" si="96">IF(B172="","",$M$3)</f>
        <v/>
      </c>
      <c r="B172" s="33" t="str">
        <f>B167</f>
        <v/>
      </c>
      <c r="C172" s="33" t="str">
        <f>IF(C167="","",$O$5)</f>
        <v/>
      </c>
      <c r="D172" s="32"/>
      <c r="E172" s="35" t="str">
        <f t="shared" ref="E172:E181" si="97">IF(OR(A172="",B172="",C172=""),"",IF(A172="定例積立",CONCATENATE(B172,"/",C172,"/","25"),IF(AND(A172="手当積立",C172=6),CONCATENATE(B172,"/",SUM(C172,1),"/","5"),IF(AND(A172="手当積立",C172=12),CONCATENATE(B172,"/",C172,"/","15"),CONCATENATE(B172,"/",C172,"/",D172)))))</f>
        <v/>
      </c>
      <c r="F172" s="36" t="str">
        <f t="shared" si="95"/>
        <v/>
      </c>
      <c r="G172" s="36" t="str">
        <f t="shared" si="90"/>
        <v/>
      </c>
      <c r="H172" s="17" t="str">
        <f>IF(B167="","",EOMONTH(LOOKUP(2,1/(H148:H162&lt;&gt;""),H148:H162),12))</f>
        <v/>
      </c>
      <c r="I172" s="18" t="str">
        <f t="shared" si="91"/>
        <v/>
      </c>
      <c r="J172" s="19" t="str">
        <f t="shared" si="92"/>
        <v/>
      </c>
      <c r="K172" s="20">
        <f t="shared" si="93"/>
        <v>0</v>
      </c>
      <c r="L172" s="21">
        <f t="shared" si="89"/>
        <v>0</v>
      </c>
      <c r="M172" s="9"/>
      <c r="N172" s="8"/>
      <c r="O172" s="9"/>
      <c r="P172" s="3"/>
      <c r="Q172" s="61" t="s">
        <v>38</v>
      </c>
      <c r="R172" s="62"/>
    </row>
    <row r="173" spans="1:18" ht="18" customHeight="1">
      <c r="A173" s="33" t="str">
        <f t="shared" si="96"/>
        <v/>
      </c>
      <c r="B173" s="33" t="str">
        <f>B167</f>
        <v/>
      </c>
      <c r="C173" s="33" t="str">
        <f>IF(C167="","",$O$6)</f>
        <v/>
      </c>
      <c r="D173" s="32"/>
      <c r="E173" s="35" t="str">
        <f t="shared" si="97"/>
        <v/>
      </c>
      <c r="F173" s="36" t="str">
        <f t="shared" si="95"/>
        <v/>
      </c>
      <c r="G173" s="36" t="str">
        <f t="shared" si="90"/>
        <v/>
      </c>
      <c r="H173" s="17" t="str">
        <f>IF(B167="","",EOMONTH(LOOKUP(2,1/(H148:H162&lt;&gt;""),H148:H162),12))</f>
        <v/>
      </c>
      <c r="I173" s="18" t="str">
        <f t="shared" si="91"/>
        <v/>
      </c>
      <c r="J173" s="19" t="str">
        <f t="shared" si="92"/>
        <v/>
      </c>
      <c r="K173" s="20">
        <f t="shared" si="93"/>
        <v>0</v>
      </c>
      <c r="L173" s="21">
        <f t="shared" si="89"/>
        <v>0</v>
      </c>
      <c r="M173" s="9"/>
      <c r="N173" s="8"/>
      <c r="O173" s="9"/>
      <c r="P173" s="3"/>
      <c r="Q173" s="40" t="s">
        <v>4</v>
      </c>
      <c r="R173" s="41">
        <f>ROUNDDOWN(L182*R165,0)</f>
        <v>0</v>
      </c>
    </row>
    <row r="174" spans="1:18" ht="18" customHeight="1">
      <c r="A174" s="33" t="str">
        <f t="shared" si="96"/>
        <v/>
      </c>
      <c r="B174" s="33" t="str">
        <f>B167</f>
        <v/>
      </c>
      <c r="C174" s="33" t="str">
        <f>IF(C167="","",$O$7)</f>
        <v/>
      </c>
      <c r="D174" s="32"/>
      <c r="E174" s="35" t="str">
        <f t="shared" si="97"/>
        <v/>
      </c>
      <c r="F174" s="36" t="str">
        <f t="shared" si="95"/>
        <v/>
      </c>
      <c r="G174" s="36" t="str">
        <f t="shared" si="90"/>
        <v/>
      </c>
      <c r="H174" s="17" t="str">
        <f>IF(B167="","",EOMONTH(LOOKUP(2,1/(H148:H162&lt;&gt;""),H148:H162),12))</f>
        <v/>
      </c>
      <c r="I174" s="18" t="str">
        <f t="shared" si="91"/>
        <v/>
      </c>
      <c r="J174" s="19" t="str">
        <f t="shared" si="92"/>
        <v/>
      </c>
      <c r="K174" s="20">
        <f t="shared" si="93"/>
        <v>0</v>
      </c>
      <c r="L174" s="21">
        <f t="shared" si="89"/>
        <v>0</v>
      </c>
      <c r="M174" s="9"/>
      <c r="N174" s="8"/>
      <c r="O174" s="9"/>
      <c r="P174" s="3"/>
      <c r="Q174" s="40" t="s">
        <v>5</v>
      </c>
      <c r="R174" s="42">
        <f>ROUNDDOWN(R173*Q168,0)</f>
        <v>0</v>
      </c>
    </row>
    <row r="175" spans="1:18" ht="18" customHeight="1">
      <c r="A175" s="33" t="str">
        <f t="shared" si="96"/>
        <v/>
      </c>
      <c r="B175" s="33" t="str">
        <f>B167</f>
        <v/>
      </c>
      <c r="C175" s="33" t="str">
        <f>IF(C167="","",$O$8)</f>
        <v/>
      </c>
      <c r="D175" s="32"/>
      <c r="E175" s="35" t="str">
        <f t="shared" si="97"/>
        <v/>
      </c>
      <c r="F175" s="36" t="str">
        <f t="shared" si="95"/>
        <v/>
      </c>
      <c r="G175" s="36" t="str">
        <f t="shared" si="90"/>
        <v/>
      </c>
      <c r="H175" s="17" t="str">
        <f>IF(B167="","",EOMONTH(LOOKUP(2,1/(H148:H162&lt;&gt;""),H148:H162),12))</f>
        <v/>
      </c>
      <c r="I175" s="18" t="str">
        <f t="shared" si="91"/>
        <v/>
      </c>
      <c r="J175" s="19" t="str">
        <f t="shared" si="92"/>
        <v/>
      </c>
      <c r="K175" s="20">
        <f t="shared" si="93"/>
        <v>0</v>
      </c>
      <c r="L175" s="21">
        <f t="shared" si="89"/>
        <v>0</v>
      </c>
      <c r="M175" s="9"/>
      <c r="N175" s="8"/>
      <c r="O175" s="9"/>
      <c r="P175" s="3"/>
      <c r="Q175" s="43" t="s">
        <v>6</v>
      </c>
      <c r="R175" s="41">
        <f>ROUNDDOWN(R173*R170,0)</f>
        <v>0</v>
      </c>
    </row>
    <row r="176" spans="1:18" ht="18" customHeight="1">
      <c r="A176" s="33" t="str">
        <f t="shared" si="96"/>
        <v/>
      </c>
      <c r="B176" s="33" t="str">
        <f>B167</f>
        <v/>
      </c>
      <c r="C176" s="33" t="str">
        <f>IF(C167="","",$O$9)</f>
        <v/>
      </c>
      <c r="D176" s="32"/>
      <c r="E176" s="35" t="str">
        <f t="shared" si="97"/>
        <v/>
      </c>
      <c r="F176" s="36" t="str">
        <f t="shared" si="95"/>
        <v/>
      </c>
      <c r="G176" s="36" t="str">
        <f t="shared" si="90"/>
        <v/>
      </c>
      <c r="H176" s="17" t="str">
        <f>IF(B167="","",EOMONTH(LOOKUP(2,1/(H148:H162&lt;&gt;""),H148:H162),12))</f>
        <v/>
      </c>
      <c r="I176" s="18" t="str">
        <f t="shared" si="91"/>
        <v/>
      </c>
      <c r="J176" s="19" t="str">
        <f t="shared" si="92"/>
        <v/>
      </c>
      <c r="K176" s="20">
        <f t="shared" si="93"/>
        <v>0</v>
      </c>
      <c r="L176" s="21">
        <f t="shared" si="89"/>
        <v>0</v>
      </c>
      <c r="M176" s="9"/>
      <c r="N176" s="8"/>
      <c r="O176" s="9"/>
      <c r="P176" s="3"/>
      <c r="Q176" s="44" t="s">
        <v>39</v>
      </c>
      <c r="R176" s="45">
        <f>SUM(R174:R175)</f>
        <v>0</v>
      </c>
    </row>
    <row r="177" spans="1:18" ht="18" customHeight="1">
      <c r="A177" s="33" t="str">
        <f>IF(B177="","",$M$4)</f>
        <v/>
      </c>
      <c r="B177" s="33" t="str">
        <f>B167</f>
        <v/>
      </c>
      <c r="C177" s="33" t="str">
        <f>IF(C167="","",$O$10)</f>
        <v/>
      </c>
      <c r="D177" s="32"/>
      <c r="E177" s="35" t="str">
        <f t="shared" si="97"/>
        <v/>
      </c>
      <c r="F177" s="36" t="str">
        <f t="shared" si="95"/>
        <v/>
      </c>
      <c r="G177" s="36" t="str">
        <f t="shared" si="90"/>
        <v/>
      </c>
      <c r="H177" s="17" t="str">
        <f>IF(B167="","",EOMONTH(LOOKUP(2,1/(H148:H162&lt;&gt;""),H148:H162),12))</f>
        <v/>
      </c>
      <c r="I177" s="18" t="str">
        <f t="shared" si="91"/>
        <v/>
      </c>
      <c r="J177" s="19" t="str">
        <f t="shared" si="92"/>
        <v/>
      </c>
      <c r="K177" s="20">
        <f t="shared" si="93"/>
        <v>0</v>
      </c>
      <c r="L177" s="21">
        <f t="shared" si="89"/>
        <v>0</v>
      </c>
      <c r="M177" s="9"/>
      <c r="N177" s="8"/>
      <c r="O177" s="9"/>
      <c r="P177" s="3"/>
      <c r="Q177" s="46" t="s">
        <v>15</v>
      </c>
      <c r="R177" s="47">
        <f>R173-R176</f>
        <v>0</v>
      </c>
    </row>
    <row r="178" spans="1:18" ht="18" customHeight="1">
      <c r="A178" s="33" t="str">
        <f t="shared" ref="A178:A181" si="98">IF(B178="","",$M$3)</f>
        <v/>
      </c>
      <c r="B178" s="33" t="str">
        <f>B167</f>
        <v/>
      </c>
      <c r="C178" s="33" t="str">
        <f>IF(C167="","",$O$10)</f>
        <v/>
      </c>
      <c r="D178" s="32"/>
      <c r="E178" s="35" t="str">
        <f t="shared" si="97"/>
        <v/>
      </c>
      <c r="F178" s="36" t="str">
        <f t="shared" si="95"/>
        <v/>
      </c>
      <c r="G178" s="36" t="str">
        <f t="shared" si="90"/>
        <v/>
      </c>
      <c r="H178" s="17" t="str">
        <f>IF(B167="","",EOMONTH(LOOKUP(2,1/(H148:H162&lt;&gt;""),H148:H162),12))</f>
        <v/>
      </c>
      <c r="I178" s="18" t="str">
        <f t="shared" si="91"/>
        <v/>
      </c>
      <c r="J178" s="19" t="str">
        <f t="shared" si="92"/>
        <v/>
      </c>
      <c r="K178" s="20">
        <f t="shared" si="93"/>
        <v>0</v>
      </c>
      <c r="L178" s="21">
        <f t="shared" si="89"/>
        <v>0</v>
      </c>
      <c r="M178" s="9"/>
      <c r="N178" s="8"/>
      <c r="O178" s="9"/>
      <c r="P178" s="3"/>
    </row>
    <row r="179" spans="1:18" ht="18" customHeight="1" thickBot="1">
      <c r="A179" s="33" t="str">
        <f t="shared" si="98"/>
        <v/>
      </c>
      <c r="B179" s="33" t="str">
        <f>IF(B167="","",SUM(B167,1))</f>
        <v/>
      </c>
      <c r="C179" s="33" t="str">
        <f>IF(C167="","",$O$11)</f>
        <v/>
      </c>
      <c r="D179" s="32"/>
      <c r="E179" s="35" t="str">
        <f t="shared" si="97"/>
        <v/>
      </c>
      <c r="F179" s="36" t="str">
        <f t="shared" si="95"/>
        <v/>
      </c>
      <c r="G179" s="36" t="str">
        <f t="shared" si="90"/>
        <v/>
      </c>
      <c r="H179" s="17" t="str">
        <f>IF(B167="","",EOMONTH(LOOKUP(2,1/(H148:H162&lt;&gt;""),H148:H162),12))</f>
        <v/>
      </c>
      <c r="I179" s="18" t="str">
        <f t="shared" si="91"/>
        <v/>
      </c>
      <c r="J179" s="19" t="str">
        <f t="shared" si="92"/>
        <v/>
      </c>
      <c r="K179" s="20">
        <f t="shared" si="93"/>
        <v>0</v>
      </c>
      <c r="L179" s="21">
        <f t="shared" si="89"/>
        <v>0</v>
      </c>
      <c r="M179" s="9"/>
      <c r="N179" s="8"/>
      <c r="O179" s="9"/>
      <c r="P179" s="3"/>
    </row>
    <row r="180" spans="1:18" ht="18" customHeight="1" thickTop="1">
      <c r="A180" s="33" t="str">
        <f t="shared" si="98"/>
        <v/>
      </c>
      <c r="B180" s="33" t="str">
        <f>IF(B167="","",B179)</f>
        <v/>
      </c>
      <c r="C180" s="33" t="str">
        <f>IF(C167="","",$O$12)</f>
        <v/>
      </c>
      <c r="D180" s="32"/>
      <c r="E180" s="35" t="str">
        <f t="shared" si="97"/>
        <v/>
      </c>
      <c r="F180" s="36" t="str">
        <f t="shared" si="95"/>
        <v/>
      </c>
      <c r="G180" s="36" t="str">
        <f t="shared" si="90"/>
        <v/>
      </c>
      <c r="H180" s="17" t="str">
        <f>IF(B167="","",EOMONTH(LOOKUP(2,1/(H148:H162&lt;&gt;""),H148:H162),12))</f>
        <v/>
      </c>
      <c r="I180" s="18" t="str">
        <f t="shared" si="91"/>
        <v/>
      </c>
      <c r="J180" s="19" t="str">
        <f t="shared" si="92"/>
        <v/>
      </c>
      <c r="K180" s="20">
        <f t="shared" si="93"/>
        <v>0</v>
      </c>
      <c r="L180" s="21">
        <f t="shared" si="89"/>
        <v>0</v>
      </c>
      <c r="M180" s="9"/>
      <c r="N180" s="8"/>
      <c r="O180" s="9"/>
      <c r="P180" s="3"/>
      <c r="Q180" s="63" t="s">
        <v>37</v>
      </c>
      <c r="R180" s="64"/>
    </row>
    <row r="181" spans="1:18" ht="18" customHeight="1" thickBot="1">
      <c r="A181" s="33" t="str">
        <f t="shared" si="98"/>
        <v/>
      </c>
      <c r="B181" s="33" t="str">
        <f>IF(B167="","",B179)</f>
        <v/>
      </c>
      <c r="C181" s="33" t="str">
        <f>IF(C167="","",$O$13)</f>
        <v/>
      </c>
      <c r="D181" s="32"/>
      <c r="E181" s="35" t="str">
        <f t="shared" si="97"/>
        <v/>
      </c>
      <c r="F181" s="36" t="str">
        <f t="shared" si="95"/>
        <v/>
      </c>
      <c r="G181" s="36" t="str">
        <f t="shared" si="90"/>
        <v/>
      </c>
      <c r="H181" s="17" t="str">
        <f>IF(B167="","",EOMONTH(LOOKUP(2,1/(H148:H162&lt;&gt;""),H148:H162),12))</f>
        <v/>
      </c>
      <c r="I181" s="18" t="str">
        <f t="shared" si="91"/>
        <v/>
      </c>
      <c r="J181" s="19" t="str">
        <f t="shared" si="92"/>
        <v/>
      </c>
      <c r="K181" s="20">
        <f t="shared" si="93"/>
        <v>0</v>
      </c>
      <c r="L181" s="21">
        <f t="shared" si="89"/>
        <v>0</v>
      </c>
      <c r="M181" s="9"/>
      <c r="N181" s="8"/>
      <c r="O181" s="9"/>
      <c r="P181" s="3"/>
      <c r="Q181" s="65" t="str">
        <f>IF(F167="","",SUM(G182,R177))</f>
        <v/>
      </c>
      <c r="R181" s="66"/>
    </row>
    <row r="182" spans="1:18" ht="18" customHeight="1" thickTop="1">
      <c r="E182" s="24"/>
      <c r="F182" s="37" t="s">
        <v>36</v>
      </c>
      <c r="G182" s="38">
        <f>SUM(G167:G181)</f>
        <v>0</v>
      </c>
      <c r="H182" s="24"/>
      <c r="I182" s="27"/>
      <c r="J182" s="27"/>
      <c r="K182" s="28"/>
      <c r="L182" s="21">
        <f>SUM(L167:L181)</f>
        <v>0</v>
      </c>
      <c r="M182" s="9"/>
      <c r="N182" s="8"/>
      <c r="O182" s="9"/>
      <c r="P182" s="3"/>
    </row>
    <row r="183" spans="1:18" ht="18" customHeight="1">
      <c r="A183" s="3" t="s">
        <v>46</v>
      </c>
      <c r="M183" s="9"/>
      <c r="N183" s="8"/>
      <c r="O183" s="9"/>
    </row>
    <row r="184" spans="1:18" ht="18" customHeight="1">
      <c r="A184" s="68" t="s">
        <v>23</v>
      </c>
      <c r="B184" s="68" t="s">
        <v>13</v>
      </c>
      <c r="C184" s="68"/>
      <c r="D184" s="68"/>
      <c r="E184" s="68" t="s">
        <v>22</v>
      </c>
      <c r="F184" s="69" t="s">
        <v>34</v>
      </c>
      <c r="G184" s="71" t="s">
        <v>35</v>
      </c>
      <c r="H184" s="55" t="s">
        <v>0</v>
      </c>
      <c r="I184" s="55" t="s">
        <v>1</v>
      </c>
      <c r="J184" s="55" t="s">
        <v>2</v>
      </c>
      <c r="K184" s="56" t="s">
        <v>3</v>
      </c>
      <c r="L184" s="67" t="s">
        <v>12</v>
      </c>
      <c r="M184" s="11"/>
      <c r="N184" s="8"/>
      <c r="O184" s="9"/>
      <c r="Q184" s="32" t="s">
        <v>7</v>
      </c>
      <c r="R184" s="49">
        <v>1.4999999999999999E-2</v>
      </c>
    </row>
    <row r="185" spans="1:18" ht="18" customHeight="1">
      <c r="A185" s="68"/>
      <c r="B185" s="32" t="s">
        <v>9</v>
      </c>
      <c r="C185" s="32" t="s">
        <v>10</v>
      </c>
      <c r="D185" s="32" t="s">
        <v>11</v>
      </c>
      <c r="E185" s="68"/>
      <c r="F185" s="70"/>
      <c r="G185" s="71"/>
      <c r="H185" s="55"/>
      <c r="I185" s="55"/>
      <c r="J185" s="55"/>
      <c r="K185" s="56"/>
      <c r="L185" s="67"/>
      <c r="M185" s="7"/>
      <c r="N185" s="8"/>
      <c r="O185" s="9"/>
      <c r="P185" s="3"/>
    </row>
    <row r="186" spans="1:18" ht="18" customHeight="1">
      <c r="A186" s="33" t="str">
        <f>IF(B186="","",$M$2)</f>
        <v/>
      </c>
      <c r="B186" s="33" t="str">
        <f>IF(B167="","",YEAR(LOOKUP(2,1/(H167:H181&lt;&gt;""),H167:H181)))</f>
        <v/>
      </c>
      <c r="C186" s="33" t="str">
        <f>IF(B186="","",$O$2)</f>
        <v/>
      </c>
      <c r="D186" s="33" t="str">
        <f>IF(C186="","",1)</f>
        <v/>
      </c>
      <c r="E186" s="35" t="str">
        <f t="shared" ref="E186:E189" si="99">IF(OR(A186="",B186="",C186=""),"",IF(A186="定例積立",CONCATENATE(B186,"/",C186,"/","25"),IF(AND(A186="手当積立",C186=6),CONCATENATE(B186,"/",SUM(C186,1),"/","5"),IF(AND(A186="手当積立",C186=12),CONCATENATE(B186,"/",C186,"/","15"),CONCATENATE(B186,"/",C186,"/",D186)))))</f>
        <v/>
      </c>
      <c r="F186" s="36" t="str">
        <f>IF(Q181=0,"",Q181)</f>
        <v/>
      </c>
      <c r="G186" s="36" t="str">
        <f>IF(A186="","",F186)</f>
        <v/>
      </c>
      <c r="H186" s="17" t="str">
        <f>IF(B186="","",EOMONTH(LOOKUP(2,1/(H167:H181&lt;&gt;""),H167:H181),12))</f>
        <v/>
      </c>
      <c r="I186" s="18" t="str">
        <f>IF(E186="","",SUM((H186-E186),1))</f>
        <v/>
      </c>
      <c r="J186" s="19" t="str">
        <f>IF(A186="","",H186-DATEVALUE(CONCATENATE(SUM(YEAR(H186),-1),"/3/31")))</f>
        <v/>
      </c>
      <c r="K186" s="20">
        <f>IF(ISERROR(ROUNDDOWN(G186/100,0)*100),0,ROUNDDOWN(G186/100,0)*100)</f>
        <v>0</v>
      </c>
      <c r="L186" s="21">
        <f t="shared" ref="L186:L200" si="100">IFERROR(ROUNDDOWN(K186*I186/J186,0),0)</f>
        <v>0</v>
      </c>
      <c r="M186" s="9"/>
      <c r="N186" s="8"/>
      <c r="O186" s="9"/>
      <c r="P186" s="3"/>
      <c r="Q186" s="57" t="s">
        <v>14</v>
      </c>
      <c r="R186" s="58"/>
    </row>
    <row r="187" spans="1:18" ht="18" customHeight="1">
      <c r="A187" s="33" t="str">
        <f>IF(B187="","",$M$3)</f>
        <v/>
      </c>
      <c r="B187" s="33" t="str">
        <f>B186</f>
        <v/>
      </c>
      <c r="C187" s="33" t="str">
        <f>IF(C186="","",$O$2)</f>
        <v/>
      </c>
      <c r="D187" s="32"/>
      <c r="E187" s="35" t="str">
        <f t="shared" si="99"/>
        <v/>
      </c>
      <c r="F187" s="36" t="str">
        <f>IF(ISERROR(VLOOKUP(A187,$B$10:$E$11,4,FALSE)),"",VLOOKUP(A187,$B$10:$E$11,4,FALSE))</f>
        <v/>
      </c>
      <c r="G187" s="36" t="str">
        <f t="shared" ref="G187:G200" si="101">IF(A187="","",F187)</f>
        <v/>
      </c>
      <c r="H187" s="17" t="str">
        <f>IF(B186="","",EOMONTH(LOOKUP(2,1/(H167:H181&lt;&gt;""),H167:H181),12))</f>
        <v/>
      </c>
      <c r="I187" s="18" t="str">
        <f t="shared" ref="I187:I200" si="102">IF(E187="","",SUM((H187-E187),1))</f>
        <v/>
      </c>
      <c r="J187" s="19" t="str">
        <f t="shared" ref="J187:J200" si="103">IF(A187="","",H187-DATEVALUE(CONCATENATE(SUM(YEAR(H187),-1),"/3/31")))</f>
        <v/>
      </c>
      <c r="K187" s="20">
        <f t="shared" ref="K187:K200" si="104">IF(ISERROR(ROUNDDOWN(G187/100,0)*100),0,ROUNDDOWN(G187/100,0)*100)</f>
        <v>0</v>
      </c>
      <c r="L187" s="21">
        <f t="shared" si="100"/>
        <v>0</v>
      </c>
      <c r="M187" s="9"/>
      <c r="N187" s="8"/>
      <c r="O187" s="9"/>
      <c r="P187" s="3"/>
      <c r="Q187" s="59">
        <v>0.15315000000000001</v>
      </c>
      <c r="R187" s="60"/>
    </row>
    <row r="188" spans="1:18" ht="18" customHeight="1">
      <c r="A188" s="33" t="str">
        <f t="shared" ref="A188:A189" si="105">IF(B188="","",$M$3)</f>
        <v/>
      </c>
      <c r="B188" s="33" t="str">
        <f>B186</f>
        <v/>
      </c>
      <c r="C188" s="33" t="str">
        <f>IF(C186="","",$O$3)</f>
        <v/>
      </c>
      <c r="D188" s="32"/>
      <c r="E188" s="35" t="str">
        <f t="shared" si="99"/>
        <v/>
      </c>
      <c r="F188" s="36" t="str">
        <f t="shared" ref="F188:F200" si="106">IF(ISERROR(VLOOKUP(A188,$B$10:$E$11,4,FALSE)),"",VLOOKUP(A188,$B$10:$E$11,4,FALSE))</f>
        <v/>
      </c>
      <c r="G188" s="36" t="str">
        <f t="shared" si="101"/>
        <v/>
      </c>
      <c r="H188" s="17" t="str">
        <f>IF(B186="","",EOMONTH(LOOKUP(2,1/(H167:H181&lt;&gt;""),H167:H181),12))</f>
        <v/>
      </c>
      <c r="I188" s="18" t="str">
        <f t="shared" si="102"/>
        <v/>
      </c>
      <c r="J188" s="19" t="str">
        <f t="shared" si="103"/>
        <v/>
      </c>
      <c r="K188" s="20">
        <f t="shared" si="104"/>
        <v>0</v>
      </c>
      <c r="L188" s="21">
        <f t="shared" si="100"/>
        <v>0</v>
      </c>
      <c r="M188" s="9"/>
      <c r="N188" s="8"/>
      <c r="O188" s="9"/>
      <c r="P188" s="3"/>
    </row>
    <row r="189" spans="1:18" ht="18" customHeight="1">
      <c r="A189" s="33" t="str">
        <f t="shared" si="105"/>
        <v/>
      </c>
      <c r="B189" s="33" t="str">
        <f>B186</f>
        <v/>
      </c>
      <c r="C189" s="33" t="str">
        <f>IF(C186="","",$O$4)</f>
        <v/>
      </c>
      <c r="D189" s="32"/>
      <c r="E189" s="35" t="str">
        <f t="shared" si="99"/>
        <v/>
      </c>
      <c r="F189" s="36" t="str">
        <f t="shared" si="106"/>
        <v/>
      </c>
      <c r="G189" s="36" t="str">
        <f t="shared" si="101"/>
        <v/>
      </c>
      <c r="H189" s="17" t="str">
        <f>IF(B186="","",EOMONTH(LOOKUP(2,1/(H167:H181&lt;&gt;""),H167:H181),12))</f>
        <v/>
      </c>
      <c r="I189" s="18" t="str">
        <f t="shared" si="102"/>
        <v/>
      </c>
      <c r="J189" s="19" t="str">
        <f t="shared" si="103"/>
        <v/>
      </c>
      <c r="K189" s="20">
        <f t="shared" si="104"/>
        <v>0</v>
      </c>
      <c r="L189" s="21">
        <f t="shared" si="100"/>
        <v>0</v>
      </c>
      <c r="M189" s="9"/>
      <c r="N189" s="8"/>
      <c r="O189" s="9"/>
      <c r="P189" s="3"/>
      <c r="Q189" s="39" t="s">
        <v>6</v>
      </c>
      <c r="R189" s="50">
        <v>0.05</v>
      </c>
    </row>
    <row r="190" spans="1:18" ht="18" customHeight="1">
      <c r="A190" s="33" t="str">
        <f>IF(B190="","",$M$4)</f>
        <v/>
      </c>
      <c r="B190" s="33" t="str">
        <f>B186</f>
        <v/>
      </c>
      <c r="C190" s="33" t="str">
        <f>IF(C186="","",$O$4)</f>
        <v/>
      </c>
      <c r="D190" s="32"/>
      <c r="E190" s="35" t="str">
        <f>IF(OR(A190="",B190="",C190=""),"",IF(A190="定例積立",CONCATENATE(B190,"/",C190,"/","25"),IF(AND(A190="手当積立",C190=6),CONCATENATE(B190,"/",SUM(C190,1),"/","5"),IF(AND(A190="手当積立",C190=12),CONCATENATE(B190,"/",C190,"/","15"),CONCATENATE(B190,"/",C190,"/",D190)))))</f>
        <v/>
      </c>
      <c r="F190" s="36" t="str">
        <f t="shared" si="106"/>
        <v/>
      </c>
      <c r="G190" s="36" t="str">
        <f t="shared" si="101"/>
        <v/>
      </c>
      <c r="H190" s="17" t="str">
        <f>IF(B186="","",EOMONTH(LOOKUP(2,1/(H167:H181&lt;&gt;""),H167:H181),12))</f>
        <v/>
      </c>
      <c r="I190" s="18" t="str">
        <f t="shared" si="102"/>
        <v/>
      </c>
      <c r="J190" s="19" t="str">
        <f t="shared" si="103"/>
        <v/>
      </c>
      <c r="K190" s="20">
        <f t="shared" si="104"/>
        <v>0</v>
      </c>
      <c r="L190" s="21">
        <f t="shared" si="100"/>
        <v>0</v>
      </c>
      <c r="M190" s="9"/>
      <c r="N190" s="8"/>
      <c r="O190" s="9"/>
      <c r="P190" s="3"/>
    </row>
    <row r="191" spans="1:18" ht="18" customHeight="1">
      <c r="A191" s="33" t="str">
        <f t="shared" ref="A191:A195" si="107">IF(B191="","",$M$3)</f>
        <v/>
      </c>
      <c r="B191" s="33" t="str">
        <f>B186</f>
        <v/>
      </c>
      <c r="C191" s="33" t="str">
        <f>IF(C186="","",$O$5)</f>
        <v/>
      </c>
      <c r="D191" s="32"/>
      <c r="E191" s="35" t="str">
        <f t="shared" ref="E191:E200" si="108">IF(OR(A191="",B191="",C191=""),"",IF(A191="定例積立",CONCATENATE(B191,"/",C191,"/","25"),IF(AND(A191="手当積立",C191=6),CONCATENATE(B191,"/",SUM(C191,1),"/","5"),IF(AND(A191="手当積立",C191=12),CONCATENATE(B191,"/",C191,"/","15"),CONCATENATE(B191,"/",C191,"/",D191)))))</f>
        <v/>
      </c>
      <c r="F191" s="36" t="str">
        <f t="shared" si="106"/>
        <v/>
      </c>
      <c r="G191" s="36" t="str">
        <f t="shared" si="101"/>
        <v/>
      </c>
      <c r="H191" s="17" t="str">
        <f>IF(B186="","",EOMONTH(LOOKUP(2,1/(H167:H181&lt;&gt;""),H167:H181),12))</f>
        <v/>
      </c>
      <c r="I191" s="18" t="str">
        <f t="shared" si="102"/>
        <v/>
      </c>
      <c r="J191" s="19" t="str">
        <f t="shared" si="103"/>
        <v/>
      </c>
      <c r="K191" s="20">
        <f t="shared" si="104"/>
        <v>0</v>
      </c>
      <c r="L191" s="21">
        <f t="shared" si="100"/>
        <v>0</v>
      </c>
      <c r="M191" s="9"/>
      <c r="N191" s="8"/>
      <c r="O191" s="9"/>
      <c r="P191" s="3"/>
      <c r="Q191" s="61" t="s">
        <v>38</v>
      </c>
      <c r="R191" s="62"/>
    </row>
    <row r="192" spans="1:18" ht="18" customHeight="1">
      <c r="A192" s="33" t="str">
        <f t="shared" si="107"/>
        <v/>
      </c>
      <c r="B192" s="33" t="str">
        <f>B186</f>
        <v/>
      </c>
      <c r="C192" s="33" t="str">
        <f>IF(C186="","",$O$6)</f>
        <v/>
      </c>
      <c r="D192" s="32"/>
      <c r="E192" s="35" t="str">
        <f t="shared" si="108"/>
        <v/>
      </c>
      <c r="F192" s="36" t="str">
        <f t="shared" si="106"/>
        <v/>
      </c>
      <c r="G192" s="36" t="str">
        <f t="shared" si="101"/>
        <v/>
      </c>
      <c r="H192" s="17" t="str">
        <f>IF(B186="","",EOMONTH(LOOKUP(2,1/(H167:H181&lt;&gt;""),H167:H181),12))</f>
        <v/>
      </c>
      <c r="I192" s="18" t="str">
        <f t="shared" si="102"/>
        <v/>
      </c>
      <c r="J192" s="19" t="str">
        <f t="shared" si="103"/>
        <v/>
      </c>
      <c r="K192" s="20">
        <f t="shared" si="104"/>
        <v>0</v>
      </c>
      <c r="L192" s="21">
        <f t="shared" si="100"/>
        <v>0</v>
      </c>
      <c r="M192" s="9"/>
      <c r="N192" s="8"/>
      <c r="O192" s="9"/>
      <c r="P192" s="3"/>
      <c r="Q192" s="40" t="s">
        <v>4</v>
      </c>
      <c r="R192" s="41">
        <f>ROUNDDOWN(L201*R184,0)</f>
        <v>0</v>
      </c>
    </row>
    <row r="193" spans="1:18" ht="18" customHeight="1">
      <c r="A193" s="33" t="str">
        <f t="shared" si="107"/>
        <v/>
      </c>
      <c r="B193" s="33" t="str">
        <f>B186</f>
        <v/>
      </c>
      <c r="C193" s="33" t="str">
        <f>IF(C186="","",$O$7)</f>
        <v/>
      </c>
      <c r="D193" s="32"/>
      <c r="E193" s="35" t="str">
        <f t="shared" si="108"/>
        <v/>
      </c>
      <c r="F193" s="36" t="str">
        <f t="shared" si="106"/>
        <v/>
      </c>
      <c r="G193" s="36" t="str">
        <f t="shared" si="101"/>
        <v/>
      </c>
      <c r="H193" s="17" t="str">
        <f>IF(B186="","",EOMONTH(LOOKUP(2,1/(H167:H181&lt;&gt;""),H167:H181),12))</f>
        <v/>
      </c>
      <c r="I193" s="18" t="str">
        <f t="shared" si="102"/>
        <v/>
      </c>
      <c r="J193" s="19" t="str">
        <f t="shared" si="103"/>
        <v/>
      </c>
      <c r="K193" s="20">
        <f t="shared" si="104"/>
        <v>0</v>
      </c>
      <c r="L193" s="21">
        <f t="shared" si="100"/>
        <v>0</v>
      </c>
      <c r="M193" s="9"/>
      <c r="N193" s="8"/>
      <c r="O193" s="9"/>
      <c r="P193" s="3"/>
      <c r="Q193" s="40" t="s">
        <v>5</v>
      </c>
      <c r="R193" s="42">
        <f>ROUNDDOWN(R192*Q187,0)</f>
        <v>0</v>
      </c>
    </row>
    <row r="194" spans="1:18" ht="18" customHeight="1">
      <c r="A194" s="33" t="str">
        <f t="shared" si="107"/>
        <v/>
      </c>
      <c r="B194" s="33" t="str">
        <f>B186</f>
        <v/>
      </c>
      <c r="C194" s="33" t="str">
        <f>IF(C186="","",$O$8)</f>
        <v/>
      </c>
      <c r="D194" s="32"/>
      <c r="E194" s="35" t="str">
        <f t="shared" si="108"/>
        <v/>
      </c>
      <c r="F194" s="36" t="str">
        <f t="shared" si="106"/>
        <v/>
      </c>
      <c r="G194" s="36" t="str">
        <f t="shared" si="101"/>
        <v/>
      </c>
      <c r="H194" s="17" t="str">
        <f>IF(B186="","",EOMONTH(LOOKUP(2,1/(H167:H181&lt;&gt;""),H167:H181),12))</f>
        <v/>
      </c>
      <c r="I194" s="18" t="str">
        <f t="shared" si="102"/>
        <v/>
      </c>
      <c r="J194" s="19" t="str">
        <f t="shared" si="103"/>
        <v/>
      </c>
      <c r="K194" s="20">
        <f t="shared" si="104"/>
        <v>0</v>
      </c>
      <c r="L194" s="21">
        <f t="shared" si="100"/>
        <v>0</v>
      </c>
      <c r="M194" s="9"/>
      <c r="N194" s="8"/>
      <c r="O194" s="9"/>
      <c r="P194" s="3"/>
      <c r="Q194" s="43" t="s">
        <v>6</v>
      </c>
      <c r="R194" s="41">
        <f>ROUNDDOWN(R192*R189,0)</f>
        <v>0</v>
      </c>
    </row>
    <row r="195" spans="1:18" ht="18" customHeight="1">
      <c r="A195" s="33" t="str">
        <f t="shared" si="107"/>
        <v/>
      </c>
      <c r="B195" s="33" t="str">
        <f>B186</f>
        <v/>
      </c>
      <c r="C195" s="33" t="str">
        <f>IF(C186="","",$O$9)</f>
        <v/>
      </c>
      <c r="D195" s="32"/>
      <c r="E195" s="35" t="str">
        <f t="shared" si="108"/>
        <v/>
      </c>
      <c r="F195" s="36" t="str">
        <f t="shared" si="106"/>
        <v/>
      </c>
      <c r="G195" s="36" t="str">
        <f t="shared" si="101"/>
        <v/>
      </c>
      <c r="H195" s="17" t="str">
        <f>IF(B186="","",EOMONTH(LOOKUP(2,1/(H167:H181&lt;&gt;""),H167:H181),12))</f>
        <v/>
      </c>
      <c r="I195" s="18" t="str">
        <f t="shared" si="102"/>
        <v/>
      </c>
      <c r="J195" s="19" t="str">
        <f t="shared" si="103"/>
        <v/>
      </c>
      <c r="K195" s="20">
        <f t="shared" si="104"/>
        <v>0</v>
      </c>
      <c r="L195" s="21">
        <f t="shared" si="100"/>
        <v>0</v>
      </c>
      <c r="M195" s="9"/>
      <c r="N195" s="8"/>
      <c r="O195" s="9"/>
      <c r="P195" s="3"/>
      <c r="Q195" s="44" t="s">
        <v>39</v>
      </c>
      <c r="R195" s="45">
        <f>SUM(R193:R194)</f>
        <v>0</v>
      </c>
    </row>
    <row r="196" spans="1:18" ht="18" customHeight="1">
      <c r="A196" s="33" t="str">
        <f>IF(B196="","",$M$4)</f>
        <v/>
      </c>
      <c r="B196" s="33" t="str">
        <f>B186</f>
        <v/>
      </c>
      <c r="C196" s="33" t="str">
        <f>IF(C186="","",$O$10)</f>
        <v/>
      </c>
      <c r="D196" s="32"/>
      <c r="E196" s="35" t="str">
        <f t="shared" si="108"/>
        <v/>
      </c>
      <c r="F196" s="36" t="str">
        <f t="shared" si="106"/>
        <v/>
      </c>
      <c r="G196" s="36" t="str">
        <f t="shared" si="101"/>
        <v/>
      </c>
      <c r="H196" s="17" t="str">
        <f>IF(B186="","",EOMONTH(LOOKUP(2,1/(H167:H181&lt;&gt;""),H167:H181),12))</f>
        <v/>
      </c>
      <c r="I196" s="18" t="str">
        <f t="shared" si="102"/>
        <v/>
      </c>
      <c r="J196" s="19" t="str">
        <f t="shared" si="103"/>
        <v/>
      </c>
      <c r="K196" s="20">
        <f t="shared" si="104"/>
        <v>0</v>
      </c>
      <c r="L196" s="21">
        <f t="shared" si="100"/>
        <v>0</v>
      </c>
      <c r="M196" s="9"/>
      <c r="N196" s="8"/>
      <c r="O196" s="9"/>
      <c r="P196" s="3"/>
      <c r="Q196" s="46" t="s">
        <v>15</v>
      </c>
      <c r="R196" s="47">
        <f>R192-R195</f>
        <v>0</v>
      </c>
    </row>
    <row r="197" spans="1:18" ht="18" customHeight="1">
      <c r="A197" s="33" t="str">
        <f t="shared" ref="A197:A200" si="109">IF(B197="","",$M$3)</f>
        <v/>
      </c>
      <c r="B197" s="33" t="str">
        <f>B186</f>
        <v/>
      </c>
      <c r="C197" s="33" t="str">
        <f>IF(C186="","",$O$10)</f>
        <v/>
      </c>
      <c r="D197" s="32"/>
      <c r="E197" s="35" t="str">
        <f t="shared" si="108"/>
        <v/>
      </c>
      <c r="F197" s="36" t="str">
        <f t="shared" si="106"/>
        <v/>
      </c>
      <c r="G197" s="36" t="str">
        <f t="shared" si="101"/>
        <v/>
      </c>
      <c r="H197" s="17" t="str">
        <f>IF(B186="","",EOMONTH(LOOKUP(2,1/(H167:H181&lt;&gt;""),H167:H181),12))</f>
        <v/>
      </c>
      <c r="I197" s="18" t="str">
        <f t="shared" si="102"/>
        <v/>
      </c>
      <c r="J197" s="19" t="str">
        <f t="shared" si="103"/>
        <v/>
      </c>
      <c r="K197" s="20">
        <f t="shared" si="104"/>
        <v>0</v>
      </c>
      <c r="L197" s="21">
        <f t="shared" si="100"/>
        <v>0</v>
      </c>
      <c r="M197" s="9"/>
      <c r="N197" s="8"/>
      <c r="O197" s="9"/>
      <c r="P197" s="3"/>
    </row>
    <row r="198" spans="1:18" ht="18" customHeight="1" thickBot="1">
      <c r="A198" s="33" t="str">
        <f t="shared" si="109"/>
        <v/>
      </c>
      <c r="B198" s="33" t="str">
        <f>IF(B186="","",SUM(B186,1))</f>
        <v/>
      </c>
      <c r="C198" s="33" t="str">
        <f>IF(C186="","",$O$11)</f>
        <v/>
      </c>
      <c r="D198" s="32"/>
      <c r="E198" s="35" t="str">
        <f t="shared" si="108"/>
        <v/>
      </c>
      <c r="F198" s="36" t="str">
        <f t="shared" si="106"/>
        <v/>
      </c>
      <c r="G198" s="36" t="str">
        <f t="shared" si="101"/>
        <v/>
      </c>
      <c r="H198" s="17" t="str">
        <f>IF(B186="","",EOMONTH(LOOKUP(2,1/(H167:H181&lt;&gt;""),H167:H181),12))</f>
        <v/>
      </c>
      <c r="I198" s="18" t="str">
        <f t="shared" si="102"/>
        <v/>
      </c>
      <c r="J198" s="19" t="str">
        <f t="shared" si="103"/>
        <v/>
      </c>
      <c r="K198" s="20">
        <f t="shared" si="104"/>
        <v>0</v>
      </c>
      <c r="L198" s="21">
        <f t="shared" si="100"/>
        <v>0</v>
      </c>
      <c r="M198" s="9"/>
      <c r="N198" s="8"/>
      <c r="O198" s="9"/>
      <c r="P198" s="3"/>
    </row>
    <row r="199" spans="1:18" ht="18" customHeight="1" thickTop="1">
      <c r="A199" s="33" t="str">
        <f t="shared" si="109"/>
        <v/>
      </c>
      <c r="B199" s="33" t="str">
        <f>IF(B186="","",B198)</f>
        <v/>
      </c>
      <c r="C199" s="33" t="str">
        <f>IF(C186="","",$O$12)</f>
        <v/>
      </c>
      <c r="D199" s="32"/>
      <c r="E199" s="35" t="str">
        <f t="shared" si="108"/>
        <v/>
      </c>
      <c r="F199" s="36" t="str">
        <f t="shared" si="106"/>
        <v/>
      </c>
      <c r="G199" s="36" t="str">
        <f t="shared" si="101"/>
        <v/>
      </c>
      <c r="H199" s="17" t="str">
        <f>IF(B186="","",EOMONTH(LOOKUP(2,1/(H167:H181&lt;&gt;""),H167:H181),12))</f>
        <v/>
      </c>
      <c r="I199" s="18" t="str">
        <f t="shared" si="102"/>
        <v/>
      </c>
      <c r="J199" s="19" t="str">
        <f t="shared" si="103"/>
        <v/>
      </c>
      <c r="K199" s="20">
        <f t="shared" si="104"/>
        <v>0</v>
      </c>
      <c r="L199" s="21">
        <f t="shared" si="100"/>
        <v>0</v>
      </c>
      <c r="M199" s="9"/>
      <c r="N199" s="8"/>
      <c r="O199" s="9"/>
      <c r="P199" s="3"/>
      <c r="Q199" s="63" t="s">
        <v>37</v>
      </c>
      <c r="R199" s="64"/>
    </row>
    <row r="200" spans="1:18" ht="18" customHeight="1" thickBot="1">
      <c r="A200" s="33" t="str">
        <f t="shared" si="109"/>
        <v/>
      </c>
      <c r="B200" s="33" t="str">
        <f>IF(B186="","",B198)</f>
        <v/>
      </c>
      <c r="C200" s="33" t="str">
        <f>IF(C186="","",$O$13)</f>
        <v/>
      </c>
      <c r="D200" s="32"/>
      <c r="E200" s="35" t="str">
        <f t="shared" si="108"/>
        <v/>
      </c>
      <c r="F200" s="36" t="str">
        <f t="shared" si="106"/>
        <v/>
      </c>
      <c r="G200" s="36" t="str">
        <f t="shared" si="101"/>
        <v/>
      </c>
      <c r="H200" s="17" t="str">
        <f>IF(B186="","",EOMONTH(LOOKUP(2,1/(H167:H181&lt;&gt;""),H167:H181),12))</f>
        <v/>
      </c>
      <c r="I200" s="18" t="str">
        <f t="shared" si="102"/>
        <v/>
      </c>
      <c r="J200" s="19" t="str">
        <f t="shared" si="103"/>
        <v/>
      </c>
      <c r="K200" s="20">
        <f t="shared" si="104"/>
        <v>0</v>
      </c>
      <c r="L200" s="21">
        <f t="shared" si="100"/>
        <v>0</v>
      </c>
      <c r="M200" s="9"/>
      <c r="N200" s="8"/>
      <c r="O200" s="9"/>
      <c r="P200" s="3"/>
      <c r="Q200" s="65" t="str">
        <f>IF(F186="","",SUM(G201,R196))</f>
        <v/>
      </c>
      <c r="R200" s="66"/>
    </row>
    <row r="201" spans="1:18" ht="18" customHeight="1" thickTop="1">
      <c r="E201" s="24"/>
      <c r="F201" s="37" t="s">
        <v>36</v>
      </c>
      <c r="G201" s="38">
        <f>SUM(G186:G200)</f>
        <v>0</v>
      </c>
      <c r="H201" s="24"/>
      <c r="I201" s="27"/>
      <c r="J201" s="27"/>
      <c r="K201" s="28"/>
      <c r="L201" s="21">
        <f>SUM(L186:L200)</f>
        <v>0</v>
      </c>
      <c r="M201" s="9"/>
      <c r="N201" s="8"/>
      <c r="O201" s="9"/>
      <c r="P201" s="3"/>
    </row>
  </sheetData>
  <sheetProtection algorithmName="SHA-512" hashValue="nPR1pM+EAhpZrX49wZIX1OLQ3b1umdSN2CSW+JKeC3au1q8g5Bnm05kcdZbGS5zkHwGRwzp+8s1anmSk2BX3bQ==" saltValue="enFSSEsKPIlRsEPg11RDmg==" spinCount="100000" sheet="1" objects="1" scenarios="1"/>
  <mergeCells count="158">
    <mergeCell ref="B6:D6"/>
    <mergeCell ref="B7:D7"/>
    <mergeCell ref="I14:I15"/>
    <mergeCell ref="J14:J15"/>
    <mergeCell ref="B11:D11"/>
    <mergeCell ref="P10:Q11"/>
    <mergeCell ref="B10:D10"/>
    <mergeCell ref="H14:H15"/>
    <mergeCell ref="A14:A15"/>
    <mergeCell ref="B14:D14"/>
    <mergeCell ref="E14:E15"/>
    <mergeCell ref="G14:G15"/>
    <mergeCell ref="F14:F15"/>
    <mergeCell ref="P6:Q7"/>
    <mergeCell ref="A32:A33"/>
    <mergeCell ref="B32:D32"/>
    <mergeCell ref="E32:E33"/>
    <mergeCell ref="G32:G33"/>
    <mergeCell ref="H32:H33"/>
    <mergeCell ref="I32:I33"/>
    <mergeCell ref="J32:J33"/>
    <mergeCell ref="K32:K33"/>
    <mergeCell ref="L32:L33"/>
    <mergeCell ref="F32:F33"/>
    <mergeCell ref="A51:A52"/>
    <mergeCell ref="B51:D51"/>
    <mergeCell ref="E51:E52"/>
    <mergeCell ref="G51:G52"/>
    <mergeCell ref="H51:H52"/>
    <mergeCell ref="Q35:R35"/>
    <mergeCell ref="Q39:R39"/>
    <mergeCell ref="Q47:R47"/>
    <mergeCell ref="Q48:R48"/>
    <mergeCell ref="F51:F52"/>
    <mergeCell ref="H70:H71"/>
    <mergeCell ref="I70:I71"/>
    <mergeCell ref="J70:J71"/>
    <mergeCell ref="K70:K71"/>
    <mergeCell ref="I51:I52"/>
    <mergeCell ref="J51:J52"/>
    <mergeCell ref="K51:K52"/>
    <mergeCell ref="L51:L52"/>
    <mergeCell ref="Q53:R53"/>
    <mergeCell ref="Q54:R54"/>
    <mergeCell ref="Q58:R58"/>
    <mergeCell ref="A89:A90"/>
    <mergeCell ref="B89:D89"/>
    <mergeCell ref="E89:E90"/>
    <mergeCell ref="G89:G90"/>
    <mergeCell ref="F70:F71"/>
    <mergeCell ref="F89:F90"/>
    <mergeCell ref="A70:A71"/>
    <mergeCell ref="B70:D70"/>
    <mergeCell ref="E70:E71"/>
    <mergeCell ref="G70:G71"/>
    <mergeCell ref="I89:I90"/>
    <mergeCell ref="J89:J90"/>
    <mergeCell ref="K89:K90"/>
    <mergeCell ref="L89:L90"/>
    <mergeCell ref="Q73:R73"/>
    <mergeCell ref="Q77:R77"/>
    <mergeCell ref="Q85:R85"/>
    <mergeCell ref="Q86:R86"/>
    <mergeCell ref="H89:H90"/>
    <mergeCell ref="B146:D146"/>
    <mergeCell ref="E146:E147"/>
    <mergeCell ref="F146:F147"/>
    <mergeCell ref="G146:G147"/>
    <mergeCell ref="H146:H147"/>
    <mergeCell ref="I146:I147"/>
    <mergeCell ref="J146:J147"/>
    <mergeCell ref="A108:A109"/>
    <mergeCell ref="B108:D108"/>
    <mergeCell ref="E108:E109"/>
    <mergeCell ref="F108:F109"/>
    <mergeCell ref="G108:G109"/>
    <mergeCell ref="H108:H109"/>
    <mergeCell ref="I108:I109"/>
    <mergeCell ref="J108:J109"/>
    <mergeCell ref="A184:A185"/>
    <mergeCell ref="B184:D184"/>
    <mergeCell ref="E184:E185"/>
    <mergeCell ref="F184:F185"/>
    <mergeCell ref="G184:G185"/>
    <mergeCell ref="H184:H185"/>
    <mergeCell ref="I184:I185"/>
    <mergeCell ref="L146:L147"/>
    <mergeCell ref="Q110:R110"/>
    <mergeCell ref="Q111:R111"/>
    <mergeCell ref="Q115:R115"/>
    <mergeCell ref="Q123:R123"/>
    <mergeCell ref="Q124:R124"/>
    <mergeCell ref="A127:A128"/>
    <mergeCell ref="B127:D127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A146:A147"/>
    <mergeCell ref="A165:A166"/>
    <mergeCell ref="B165:D165"/>
    <mergeCell ref="E165:E166"/>
    <mergeCell ref="F165:F166"/>
    <mergeCell ref="G165:G166"/>
    <mergeCell ref="H165:H166"/>
    <mergeCell ref="I165:I166"/>
    <mergeCell ref="J165:J166"/>
    <mergeCell ref="K165:K166"/>
    <mergeCell ref="S6:T7"/>
    <mergeCell ref="Q167:R167"/>
    <mergeCell ref="Q168:R168"/>
    <mergeCell ref="Q172:R172"/>
    <mergeCell ref="Q180:R180"/>
    <mergeCell ref="Q181:R181"/>
    <mergeCell ref="Q129:R129"/>
    <mergeCell ref="Q130:R130"/>
    <mergeCell ref="Q134:R134"/>
    <mergeCell ref="Q142:R142"/>
    <mergeCell ref="Q143:R143"/>
    <mergeCell ref="Q104:R104"/>
    <mergeCell ref="Q105:R105"/>
    <mergeCell ref="Q66:R66"/>
    <mergeCell ref="Q67:R67"/>
    <mergeCell ref="Q29:R29"/>
    <mergeCell ref="Q148:R148"/>
    <mergeCell ref="Q149:R149"/>
    <mergeCell ref="Q153:R153"/>
    <mergeCell ref="Q161:R161"/>
    <mergeCell ref="Q162:R162"/>
    <mergeCell ref="Q91:R91"/>
    <mergeCell ref="Q92:R92"/>
    <mergeCell ref="Q30:R30"/>
    <mergeCell ref="S10:T11"/>
    <mergeCell ref="J184:J185"/>
    <mergeCell ref="K184:K185"/>
    <mergeCell ref="Q186:R186"/>
    <mergeCell ref="Q187:R187"/>
    <mergeCell ref="Q191:R191"/>
    <mergeCell ref="Q199:R199"/>
    <mergeCell ref="Q200:R200"/>
    <mergeCell ref="K146:K147"/>
    <mergeCell ref="L184:L185"/>
    <mergeCell ref="L165:L166"/>
    <mergeCell ref="K108:K109"/>
    <mergeCell ref="L108:L109"/>
    <mergeCell ref="Q96:R96"/>
    <mergeCell ref="Q72:R72"/>
    <mergeCell ref="L70:L71"/>
    <mergeCell ref="Q34:R34"/>
    <mergeCell ref="K14:K15"/>
    <mergeCell ref="L14:L15"/>
    <mergeCell ref="Q16:R16"/>
    <mergeCell ref="Q17:R17"/>
    <mergeCell ref="Q21:R21"/>
  </mergeCells>
  <phoneticPr fontId="2"/>
  <dataValidations count="3">
    <dataValidation allowBlank="1" sqref="A16:D29 A72:D86 A34:D48 A53:D67 A91:D105 A110:D124 A129:D143 A148:D162 A167:D181 A186:D200" xr:uid="{23406E8D-FDE3-460A-B761-F57CD6D952D8}"/>
    <dataValidation type="list" allowBlank="1" showErrorMessage="1" sqref="E7" xr:uid="{47FC4CB9-321D-4724-883B-1B8DE11FAFBB}">
      <formula1>$O$2:$O$13</formula1>
    </dataValidation>
    <dataValidation type="list" allowBlank="1" showErrorMessage="1" sqref="E6" xr:uid="{E5D8AC19-4638-4468-8FFF-A1D44619972A}">
      <formula1>$N$2:$N$29</formula1>
    </dataValidation>
  </dataValidations>
  <pageMargins left="0.78740157480314965" right="0.39370078740157483" top="0.59055118110236227" bottom="0.59055118110236227" header="0.59055118110236227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積立シミュレーション</vt:lpstr>
      <vt:lpstr>積立シミュレーション!Print_Area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</dc:creator>
  <cp:lastModifiedBy>中野 達弥</cp:lastModifiedBy>
  <cp:lastPrinted>2024-01-16T01:53:24Z</cp:lastPrinted>
  <dcterms:created xsi:type="dcterms:W3CDTF">2008-12-01T08:42:09Z</dcterms:created>
  <dcterms:modified xsi:type="dcterms:W3CDTF">2024-07-22T02:54:40Z</dcterms:modified>
</cp:coreProperties>
</file>